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/>
  <mc:AlternateContent xmlns:mc="http://schemas.openxmlformats.org/markup-compatibility/2006">
    <mc:Choice Requires="x15">
      <x15ac:absPath xmlns:x15ac="http://schemas.microsoft.com/office/spreadsheetml/2010/11/ac" url="/Users/Roman_Ushakov/Downloads/"/>
    </mc:Choice>
  </mc:AlternateContent>
  <xr:revisionPtr revIDLastSave="0" documentId="13_ncr:1_{072782E6-72A7-F744-8FBD-3CEB4F4B91EB}" xr6:coauthVersionLast="36" xr6:coauthVersionMax="36" xr10:uidLastSave="{00000000-0000-0000-0000-000000000000}"/>
  <bookViews>
    <workbookView xWindow="0" yWindow="460" windowWidth="28800" windowHeight="16320" xr2:uid="{00000000-000D-0000-FFFF-FFFF00000000}"/>
  </bookViews>
  <sheets>
    <sheet name="отчет" sheetId="1" r:id="rId1"/>
  </sheets>
  <calcPr calcId="181029"/>
  <extLst>
    <ext uri="GoogleSheetsCustomDataVersion1">
      <go:sheetsCustomData xmlns:go="http://customooxmlschemas.google.com/" r:id="rId5" roundtripDataSignature="AMtx7mgur4nRHQjYqH8dnP6CWT8vYPamkA=="/>
    </ext>
  </extLst>
</workbook>
</file>

<file path=xl/calcChain.xml><?xml version="1.0" encoding="utf-8"?>
<calcChain xmlns="http://schemas.openxmlformats.org/spreadsheetml/2006/main">
  <c r="B168" i="1" l="1"/>
  <c r="E166" i="1" s="1"/>
  <c r="G166" i="1" s="1"/>
  <c r="B165" i="1"/>
  <c r="E161" i="1" s="1"/>
  <c r="G161" i="1" s="1"/>
  <c r="G169" i="1" s="1"/>
  <c r="B158" i="1"/>
  <c r="E154" i="1" s="1"/>
  <c r="G154" i="1" s="1"/>
  <c r="B153" i="1"/>
  <c r="E150" i="1" s="1"/>
  <c r="G150" i="1" s="1"/>
  <c r="B149" i="1"/>
  <c r="E146" i="1" s="1"/>
  <c r="G146" i="1" s="1"/>
  <c r="B145" i="1"/>
  <c r="E142" i="1" s="1"/>
  <c r="G142" i="1" s="1"/>
  <c r="B141" i="1"/>
  <c r="E138" i="1" s="1"/>
  <c r="G138" i="1" s="1"/>
  <c r="B137" i="1"/>
  <c r="E134" i="1" s="1"/>
  <c r="G134" i="1" s="1"/>
  <c r="B133" i="1"/>
  <c r="E130" i="1" s="1"/>
  <c r="G130" i="1" s="1"/>
  <c r="B126" i="1"/>
  <c r="G122" i="1"/>
  <c r="E122" i="1"/>
  <c r="B121" i="1"/>
  <c r="E116" i="1"/>
  <c r="G116" i="1" s="1"/>
  <c r="B113" i="1"/>
  <c r="E110" i="1" s="1"/>
  <c r="G110" i="1" s="1"/>
  <c r="B109" i="1"/>
  <c r="E106" i="1" s="1"/>
  <c r="G106" i="1" s="1"/>
  <c r="B100" i="1"/>
  <c r="G97" i="1"/>
  <c r="E97" i="1"/>
  <c r="B96" i="1"/>
  <c r="E93" i="1"/>
  <c r="G93" i="1" s="1"/>
  <c r="B92" i="1"/>
  <c r="E88" i="1" s="1"/>
  <c r="G88" i="1" s="1"/>
  <c r="B87" i="1"/>
  <c r="E84" i="1" s="1"/>
  <c r="G84" i="1" s="1"/>
  <c r="B83" i="1"/>
  <c r="E80" i="1"/>
  <c r="G80" i="1" s="1"/>
  <c r="B79" i="1"/>
  <c r="E76" i="1" s="1"/>
  <c r="G76" i="1" s="1"/>
  <c r="B71" i="1"/>
  <c r="E68" i="1" s="1"/>
  <c r="G68" i="1" s="1"/>
  <c r="B67" i="1"/>
  <c r="E64" i="1" s="1"/>
  <c r="G64" i="1" s="1"/>
  <c r="B63" i="1"/>
  <c r="E59" i="1"/>
  <c r="G59" i="1" s="1"/>
  <c r="B58" i="1"/>
  <c r="E55" i="1" s="1"/>
  <c r="G55" i="1" s="1"/>
  <c r="B54" i="1"/>
  <c r="E51" i="1" s="1"/>
  <c r="G51" i="1" s="1"/>
  <c r="B50" i="1"/>
  <c r="E47" i="1" s="1"/>
  <c r="G47" i="1" s="1"/>
  <c r="B44" i="1"/>
  <c r="E32" i="1" s="1"/>
  <c r="G32" i="1" s="1"/>
  <c r="G45" i="1" s="1"/>
  <c r="G127" i="1" l="1"/>
  <c r="G72" i="1"/>
  <c r="G73" i="1" s="1"/>
  <c r="G74" i="1" s="1"/>
  <c r="G101" i="1"/>
  <c r="G102" i="1" s="1"/>
  <c r="G104" i="1" s="1"/>
  <c r="G114" i="1"/>
  <c r="G159" i="1"/>
  <c r="G170" i="1" l="1"/>
  <c r="E177" i="1"/>
  <c r="E178" i="1" s="1"/>
</calcChain>
</file>

<file path=xl/sharedStrings.xml><?xml version="1.0" encoding="utf-8"?>
<sst xmlns="http://schemas.openxmlformats.org/spreadsheetml/2006/main" count="205" uniqueCount="139">
  <si>
    <t xml:space="preserve"> Смета </t>
  </si>
  <si>
    <t>на научно-проектные работы</t>
  </si>
  <si>
    <t>Наименование объекта, здания,</t>
  </si>
  <si>
    <t>Мельница</t>
  </si>
  <si>
    <t>сооружения, стадии проектирования,</t>
  </si>
  <si>
    <t>д. Погорелец</t>
  </si>
  <si>
    <t>этапа, вида, проектных</t>
  </si>
  <si>
    <t>Мезенский район</t>
  </si>
  <si>
    <t>или изыскательских работ.</t>
  </si>
  <si>
    <t>Архангельская область</t>
  </si>
  <si>
    <t xml:space="preserve">№ </t>
  </si>
  <si>
    <t>Характеристика объека,</t>
  </si>
  <si>
    <t>Един.</t>
  </si>
  <si>
    <t>Обоснование (№№</t>
  </si>
  <si>
    <t>Цена</t>
  </si>
  <si>
    <t>Кол-во</t>
  </si>
  <si>
    <t>Стоимость</t>
  </si>
  <si>
    <t>п/п</t>
  </si>
  <si>
    <t>здания сооружения или</t>
  </si>
  <si>
    <t>измер.</t>
  </si>
  <si>
    <t>частей, пунктов</t>
  </si>
  <si>
    <t>вида работ</t>
  </si>
  <si>
    <t>сборников цен на</t>
  </si>
  <si>
    <t>Расчёт стоимости</t>
  </si>
  <si>
    <t xml:space="preserve">проектных и </t>
  </si>
  <si>
    <t xml:space="preserve">изыскательских </t>
  </si>
  <si>
    <t>работ)</t>
  </si>
  <si>
    <t xml:space="preserve">Методические указания по определению стоимости научно-проектных работ </t>
  </si>
  <si>
    <t>для реставрации недвижимых памятников  истории и культуры" - РНиП 4.05.01-93</t>
  </si>
  <si>
    <t>(утвержден приказом министерства культуры РФ №468 от 26.12.92г.)</t>
  </si>
  <si>
    <t>540 рублей - стоимость человеко-дня. Письмо МК РФ 6№01-211/16-14 от 13.10.98</t>
  </si>
  <si>
    <t>К=4,0- письмо МК РФ №107-01-39-/10-КЧ   от 20.12.2011г.</t>
  </si>
  <si>
    <t>К=1,2 - научно-методическое руководство научно-проектными работами</t>
  </si>
  <si>
    <t>К=1,15 территориальный коэффициент к оплате труда - постановление №547 от 01.06.1990</t>
  </si>
  <si>
    <t>540х1,15х1,2х4=2980,8 (в текущих ценах)</t>
  </si>
  <si>
    <t>Пам. I категории сложности V памятника до 250 куб. м.</t>
  </si>
  <si>
    <t>Предварительные работы</t>
  </si>
  <si>
    <t>Пам.</t>
  </si>
  <si>
    <t>Т.1,2 п.2,3</t>
  </si>
  <si>
    <t xml:space="preserve">Определение </t>
  </si>
  <si>
    <t>2.4,2.5,2.6,2.7,2.8,</t>
  </si>
  <si>
    <t xml:space="preserve">физического объема памятника, </t>
  </si>
  <si>
    <t>2.9,2,10</t>
  </si>
  <si>
    <t xml:space="preserve">составление актов технического </t>
  </si>
  <si>
    <t>поясн.3</t>
  </si>
  <si>
    <t xml:space="preserve">состояния памятника и  утрат </t>
  </si>
  <si>
    <t xml:space="preserve">первоначального облика, </t>
  </si>
  <si>
    <t xml:space="preserve">предварительное инженерное заключение, </t>
  </si>
  <si>
    <t xml:space="preserve">предварительные соображения по </t>
  </si>
  <si>
    <t xml:space="preserve">намеченным реставрационным работам, </t>
  </si>
  <si>
    <t>программа научно-проектных работ.</t>
  </si>
  <si>
    <t>(0,26+0,48+0,68+0,85+0,55+0,37</t>
  </si>
  <si>
    <t>0,47+0,19)х1,5х2980,8=</t>
  </si>
  <si>
    <t>Итого по разделу:</t>
  </si>
  <si>
    <t>Архитектурно-археологические обмеры (поле)</t>
  </si>
  <si>
    <t>Планы</t>
  </si>
  <si>
    <t>Т.1,4 п.1-3</t>
  </si>
  <si>
    <t>к-1,15 поясн. п. 6</t>
  </si>
  <si>
    <t>3,99x1,15х2980,8=</t>
  </si>
  <si>
    <t>Фасады</t>
  </si>
  <si>
    <t>Т.1,5 п.1-3</t>
  </si>
  <si>
    <t>3,74х1,15х2980,8=</t>
  </si>
  <si>
    <t>Разрезы</t>
  </si>
  <si>
    <t>Т.1,6 п.1-3</t>
  </si>
  <si>
    <t>1,62х1,15х2980,8=</t>
  </si>
  <si>
    <t xml:space="preserve">Фрагменты, планов, фасадов, разрезов, </t>
  </si>
  <si>
    <t>Фор.</t>
  </si>
  <si>
    <t>Т.1,8 п.1,4</t>
  </si>
  <si>
    <t>развертки стен.</t>
  </si>
  <si>
    <t>M1:20</t>
  </si>
  <si>
    <t>1,13x1,15x2980,8=</t>
  </si>
  <si>
    <t>Архитектурные детали</t>
  </si>
  <si>
    <t>Т.1,8 п.2,4</t>
  </si>
  <si>
    <t>M1:10</t>
  </si>
  <si>
    <t>0,90x1,15x2980,8=</t>
  </si>
  <si>
    <t>Шаблоны</t>
  </si>
  <si>
    <t>Т.1,8 п.3,4</t>
  </si>
  <si>
    <t>M1:1</t>
  </si>
  <si>
    <t>0,47x1,15x2980,8=</t>
  </si>
  <si>
    <t>Итого по позициям 2-7</t>
  </si>
  <si>
    <t>Итого с коэффициентом 0,53 (Поясн. П.9)</t>
  </si>
  <si>
    <t>Архитектурно-археологические обмеры (камеральная обработка)</t>
  </si>
  <si>
    <t>к-0,8 поясн. П.5</t>
  </si>
  <si>
    <t>Итого по позициям 8-13</t>
  </si>
  <si>
    <t>Итого с коэффициентом 0,47 (Поясн. П.9)</t>
  </si>
  <si>
    <t>Итого по разделу</t>
  </si>
  <si>
    <t>Маркировочные чертежи</t>
  </si>
  <si>
    <t>Фрагменты планов, фасадов</t>
  </si>
  <si>
    <t>Т.1,24 п.1.4</t>
  </si>
  <si>
    <t>разрезов, развертки стен</t>
  </si>
  <si>
    <t>0,55х2980,8=</t>
  </si>
  <si>
    <t>Маркировка готовых изделий</t>
  </si>
  <si>
    <t>Т.1,27 п.1.4</t>
  </si>
  <si>
    <t>окна, двери, элементы декора</t>
  </si>
  <si>
    <t>0,65х2980,8=</t>
  </si>
  <si>
    <t>Фотофиксация.</t>
  </si>
  <si>
    <t>Съёмка объекта</t>
  </si>
  <si>
    <t>Нег.</t>
  </si>
  <si>
    <t>0,014х2980,8=</t>
  </si>
  <si>
    <t>Т.6.4п.1.3</t>
  </si>
  <si>
    <t>Печать фотографий</t>
  </si>
  <si>
    <t>Отп.</t>
  </si>
  <si>
    <t>0,069х2980,8=</t>
  </si>
  <si>
    <t>Т.6.4п.5.5</t>
  </si>
  <si>
    <t>Проект реставрации</t>
  </si>
  <si>
    <t>Архитектурно-строительные рабочие чертежи</t>
  </si>
  <si>
    <t>Т.1,21 п.1-3</t>
  </si>
  <si>
    <t>2,15х2980,8=</t>
  </si>
  <si>
    <t>Т.1,22 п.1-3</t>
  </si>
  <si>
    <t>1,41х2980,8=</t>
  </si>
  <si>
    <t>Т.1,23 п.1-3</t>
  </si>
  <si>
    <t>0,64х2980,8=</t>
  </si>
  <si>
    <t>Фрагменты планов, фасадов, разрезов</t>
  </si>
  <si>
    <t>фор.</t>
  </si>
  <si>
    <t>Т.1,24 п 1-4</t>
  </si>
  <si>
    <t>Рабочие чертежи полов и потолков</t>
  </si>
  <si>
    <t>к-1,8 поясн. п. 2</t>
  </si>
  <si>
    <t>0,55х1,8х2980,8=</t>
  </si>
  <si>
    <t>Т.1,24 п 2-4</t>
  </si>
  <si>
    <t>М1:10</t>
  </si>
  <si>
    <t>0,41х1,8х2980,8=</t>
  </si>
  <si>
    <t>Т.1,24 п 5-4</t>
  </si>
  <si>
    <t>М1:1</t>
  </si>
  <si>
    <t>0,16х2980,8=</t>
  </si>
  <si>
    <t xml:space="preserve">Рабочие чертежи столярных </t>
  </si>
  <si>
    <t>Т.1,27 п 1-4</t>
  </si>
  <si>
    <t xml:space="preserve">изделий, декора </t>
  </si>
  <si>
    <t xml:space="preserve">                                               Проект специнженерных работ</t>
  </si>
  <si>
    <t>Проект фундаментов</t>
  </si>
  <si>
    <t>Т.1.25 п.1.4</t>
  </si>
  <si>
    <t>Инженерно-конструкторские чертежи</t>
  </si>
  <si>
    <t>1,45х2980,8=</t>
  </si>
  <si>
    <t>Проект молниезащиты</t>
  </si>
  <si>
    <t>Т.1,28 п.4,6</t>
  </si>
  <si>
    <t>28,00х0,15х2980,8=</t>
  </si>
  <si>
    <t>к-0,15 поясн.п2</t>
  </si>
  <si>
    <t>Итого по смете:</t>
  </si>
  <si>
    <t xml:space="preserve">Первый этап - </t>
  </si>
  <si>
    <t>Аванс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</si>
</sst>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2"/>
      <color theme="1"/>
      <name val="Arial"/>
    </font>
    <font>
      <b/>
      <sz val="10"/>
      <color theme="1"/>
      <name val="Arial"/>
    </font>
    <font>
      <sz val="10"/>
      <color theme="1"/>
      <name val="Calibri"/>
    </font>
    <font>
      <sz val="10"/>
      <color theme="1"/>
      <name val="Arial"/>
    </font>
    <font>
      <sz val="10"/>
      <name val="Arial"/>
    </font>
    <font>
      <sz val="11"/>
      <color theme="1"/>
      <name val="Arial"/>
    </font>
    <font>
      <sz val="9"/>
      <color theme="1"/>
      <name val="Arial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/>
    <xf numFmtId="0" fontId="2" fillId="0" borderId="5" xfId="0" applyFont="1" applyBorder="1" applyAlignment="1">
      <alignment horizontal="center"/>
    </xf>
    <xf numFmtId="0" fontId="4" fillId="0" borderId="6" xfId="0" applyFont="1" applyBorder="1" applyAlignment="1"/>
    <xf numFmtId="0" fontId="2" fillId="0" borderId="7" xfId="0" applyFont="1" applyBorder="1" applyAlignment="1">
      <alignment horizontal="center"/>
    </xf>
    <xf numFmtId="0" fontId="4" fillId="0" borderId="0" xfId="0" applyFont="1" applyAlignment="1"/>
    <xf numFmtId="0" fontId="4" fillId="0" borderId="8" xfId="0" applyFont="1" applyBorder="1" applyAlignment="1"/>
    <xf numFmtId="0" fontId="2" fillId="0" borderId="9" xfId="0" applyFont="1" applyBorder="1" applyAlignment="1">
      <alignment horizontal="center"/>
    </xf>
    <xf numFmtId="0" fontId="4" fillId="0" borderId="10" xfId="0" applyFont="1" applyBorder="1" applyAlignment="1"/>
    <xf numFmtId="0" fontId="2" fillId="0" borderId="10" xfId="0" applyFont="1" applyBorder="1" applyAlignment="1">
      <alignment horizontal="center"/>
    </xf>
    <xf numFmtId="0" fontId="4" fillId="0" borderId="11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5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" fontId="4" fillId="0" borderId="2" xfId="0" applyNumberFormat="1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2" fontId="4" fillId="0" borderId="3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2" fontId="4" fillId="0" borderId="13" xfId="0" applyNumberFormat="1" applyFont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2" fontId="4" fillId="0" borderId="10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2" fontId="4" fillId="0" borderId="6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left"/>
    </xf>
    <xf numFmtId="2" fontId="4" fillId="0" borderId="7" xfId="0" applyNumberFormat="1" applyFont="1" applyBorder="1" applyAlignment="1">
      <alignment horizontal="left"/>
    </xf>
    <xf numFmtId="2" fontId="4" fillId="0" borderId="7" xfId="0" applyNumberFormat="1" applyFont="1" applyBorder="1" applyAlignment="1">
      <alignment horizontal="right"/>
    </xf>
    <xf numFmtId="2" fontId="4" fillId="0" borderId="9" xfId="0" applyNumberFormat="1" applyFont="1" applyBorder="1" applyAlignment="1">
      <alignment horizontal="right"/>
    </xf>
    <xf numFmtId="0" fontId="4" fillId="0" borderId="13" xfId="0" applyFont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2" fontId="4" fillId="0" borderId="8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right"/>
    </xf>
    <xf numFmtId="2" fontId="2" fillId="0" borderId="6" xfId="0" applyNumberFormat="1" applyFont="1" applyBorder="1" applyAlignment="1">
      <alignment horizontal="center"/>
    </xf>
    <xf numFmtId="0" fontId="4" fillId="0" borderId="4" xfId="0" applyFont="1" applyBorder="1" applyAlignment="1"/>
    <xf numFmtId="2" fontId="4" fillId="0" borderId="1" xfId="0" applyNumberFormat="1" applyFont="1" applyBorder="1" applyAlignment="1"/>
    <xf numFmtId="2" fontId="4" fillId="0" borderId="5" xfId="0" applyNumberFormat="1" applyFont="1" applyBorder="1" applyAlignment="1">
      <alignment horizontal="left"/>
    </xf>
    <xf numFmtId="2" fontId="4" fillId="0" borderId="6" xfId="0" applyNumberFormat="1" applyFont="1" applyBorder="1" applyAlignment="1"/>
    <xf numFmtId="0" fontId="4" fillId="0" borderId="7" xfId="0" applyFont="1" applyBorder="1" applyAlignment="1"/>
    <xf numFmtId="2" fontId="4" fillId="0" borderId="2" xfId="0" applyNumberFormat="1" applyFont="1" applyBorder="1" applyAlignment="1"/>
    <xf numFmtId="0" fontId="4" fillId="0" borderId="2" xfId="0" applyFont="1" applyBorder="1" applyAlignment="1"/>
    <xf numFmtId="0" fontId="4" fillId="0" borderId="9" xfId="0" applyFont="1" applyBorder="1" applyAlignment="1"/>
    <xf numFmtId="2" fontId="4" fillId="0" borderId="3" xfId="0" applyNumberFormat="1" applyFont="1" applyBorder="1" applyAlignment="1"/>
    <xf numFmtId="0" fontId="4" fillId="0" borderId="3" xfId="0" applyFont="1" applyBorder="1" applyAlignment="1"/>
    <xf numFmtId="0" fontId="4" fillId="0" borderId="10" xfId="0" applyFont="1" applyBorder="1" applyAlignment="1">
      <alignment horizontal="left"/>
    </xf>
    <xf numFmtId="2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2" xfId="0" applyFont="1" applyBorder="1" applyAlignment="1"/>
    <xf numFmtId="0" fontId="2" fillId="0" borderId="13" xfId="0" applyFont="1" applyBorder="1" applyAlignment="1"/>
    <xf numFmtId="0" fontId="4" fillId="0" borderId="13" xfId="0" applyFont="1" applyBorder="1" applyAlignment="1"/>
    <xf numFmtId="2" fontId="2" fillId="0" borderId="14" xfId="0" applyNumberFormat="1" applyFont="1" applyBorder="1" applyAlignment="1"/>
    <xf numFmtId="2" fontId="4" fillId="0" borderId="6" xfId="0" applyNumberFormat="1" applyFont="1" applyBorder="1" applyAlignment="1">
      <alignment horizontal="left"/>
    </xf>
    <xf numFmtId="0" fontId="2" fillId="0" borderId="15" xfId="0" applyFont="1" applyBorder="1" applyAlignment="1"/>
    <xf numFmtId="0" fontId="4" fillId="0" borderId="15" xfId="0" applyFont="1" applyBorder="1" applyAlignment="1"/>
    <xf numFmtId="0" fontId="2" fillId="0" borderId="14" xfId="0" applyFont="1" applyBorder="1" applyAlignment="1"/>
    <xf numFmtId="2" fontId="2" fillId="0" borderId="5" xfId="0" applyNumberFormat="1" applyFont="1" applyBorder="1" applyAlignment="1"/>
    <xf numFmtId="0" fontId="1" fillId="0" borderId="5" xfId="0" applyFont="1" applyBorder="1" applyAlignment="1"/>
    <xf numFmtId="0" fontId="2" fillId="0" borderId="6" xfId="0" applyFont="1" applyBorder="1" applyAlignment="1"/>
    <xf numFmtId="2" fontId="4" fillId="0" borderId="2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right"/>
    </xf>
    <xf numFmtId="2" fontId="4" fillId="0" borderId="2" xfId="0" applyNumberFormat="1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2" fontId="2" fillId="0" borderId="11" xfId="0" applyNumberFormat="1" applyFont="1" applyBorder="1" applyAlignment="1">
      <alignment horizontal="center"/>
    </xf>
    <xf numFmtId="0" fontId="2" fillId="0" borderId="0" xfId="0" applyFont="1" applyAlignment="1"/>
    <xf numFmtId="2" fontId="2" fillId="0" borderId="2" xfId="0" applyNumberFormat="1" applyFont="1" applyBorder="1" applyAlignment="1"/>
    <xf numFmtId="0" fontId="2" fillId="0" borderId="10" xfId="0" applyFont="1" applyBorder="1" applyAlignment="1"/>
    <xf numFmtId="0" fontId="4" fillId="0" borderId="11" xfId="0" applyFont="1" applyBorder="1" applyAlignment="1">
      <alignment horizontal="left"/>
    </xf>
    <xf numFmtId="2" fontId="2" fillId="0" borderId="15" xfId="0" applyNumberFormat="1" applyFont="1" applyBorder="1" applyAlignment="1"/>
    <xf numFmtId="0" fontId="4" fillId="0" borderId="14" xfId="0" applyFont="1" applyBorder="1" applyAlignment="1">
      <alignment horizontal="left"/>
    </xf>
    <xf numFmtId="1" fontId="2" fillId="0" borderId="11" xfId="0" applyNumberFormat="1" applyFont="1" applyBorder="1" applyAlignment="1"/>
    <xf numFmtId="1" fontId="2" fillId="0" borderId="0" xfId="0" applyNumberFormat="1" applyFont="1" applyAlignment="1"/>
    <xf numFmtId="2" fontId="4" fillId="0" borderId="0" xfId="0" applyNumberFormat="1" applyFont="1" applyAlignment="1"/>
    <xf numFmtId="0" fontId="2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2" fontId="2" fillId="0" borderId="13" xfId="0" applyNumberFormat="1" applyFont="1" applyBorder="1" applyAlignment="1"/>
    <xf numFmtId="0" fontId="4" fillId="0" borderId="0" xfId="0" applyFont="1" applyAlignment="1">
      <alignment horizontal="left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2" fillId="0" borderId="10" xfId="0" applyFont="1" applyBorder="1" applyAlignment="1">
      <alignment horizontal="center"/>
    </xf>
    <xf numFmtId="0" fontId="5" fillId="0" borderId="10" xfId="0" applyFont="1" applyBorder="1"/>
    <xf numFmtId="0" fontId="2" fillId="0" borderId="9" xfId="0" applyFont="1" applyBorder="1" applyAlignment="1">
      <alignment horizontal="center"/>
    </xf>
    <xf numFmtId="0" fontId="5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workbookViewId="0">
      <selection activeCell="B173" sqref="B173"/>
    </sheetView>
  </sheetViews>
  <sheetFormatPr baseColWidth="10" defaultColWidth="14.5" defaultRowHeight="15" customHeight="1" x14ac:dyDescent="0.15"/>
  <cols>
    <col min="1" max="1" width="3.83203125" customWidth="1"/>
    <col min="2" max="2" width="32.5" customWidth="1"/>
    <col min="3" max="3" width="7" customWidth="1"/>
    <col min="4" max="4" width="17" customWidth="1"/>
    <col min="5" max="5" width="9.5" customWidth="1"/>
    <col min="6" max="6" width="5.5" customWidth="1"/>
    <col min="7" max="7" width="10.1640625" customWidth="1"/>
    <col min="8" max="26" width="10" customWidth="1"/>
  </cols>
  <sheetData>
    <row r="1" spans="1:7" ht="12.75" customHeight="1" x14ac:dyDescent="0.15"/>
    <row r="2" spans="1:7" ht="15.75" customHeight="1" x14ac:dyDescent="0.2">
      <c r="A2" s="105" t="s">
        <v>0</v>
      </c>
      <c r="B2" s="104"/>
      <c r="C2" s="104"/>
      <c r="D2" s="104"/>
      <c r="E2" s="104"/>
      <c r="F2" s="104"/>
      <c r="G2" s="104"/>
    </row>
    <row r="3" spans="1:7" ht="12.75" customHeight="1" x14ac:dyDescent="0.15">
      <c r="A3" s="106" t="s">
        <v>1</v>
      </c>
      <c r="B3" s="104"/>
      <c r="C3" s="104"/>
      <c r="D3" s="104"/>
      <c r="E3" s="104"/>
      <c r="F3" s="104"/>
      <c r="G3" s="104"/>
    </row>
    <row r="4" spans="1:7" ht="12.75" customHeight="1" x14ac:dyDescent="0.15">
      <c r="A4" s="1"/>
      <c r="B4" s="1"/>
      <c r="C4" s="1"/>
      <c r="D4" s="1"/>
      <c r="E4" s="1"/>
      <c r="F4" s="1"/>
      <c r="G4" s="1"/>
    </row>
    <row r="5" spans="1:7" ht="12.75" customHeight="1" x14ac:dyDescent="0.2">
      <c r="A5" s="2" t="s">
        <v>2</v>
      </c>
      <c r="E5" s="2" t="s">
        <v>3</v>
      </c>
    </row>
    <row r="6" spans="1:7" ht="12.75" customHeight="1" x14ac:dyDescent="0.2">
      <c r="A6" s="2" t="s">
        <v>4</v>
      </c>
      <c r="E6" s="2" t="s">
        <v>5</v>
      </c>
    </row>
    <row r="7" spans="1:7" ht="12.75" customHeight="1" x14ac:dyDescent="0.2">
      <c r="A7" s="2" t="s">
        <v>6</v>
      </c>
      <c r="E7" s="2" t="s">
        <v>7</v>
      </c>
    </row>
    <row r="8" spans="1:7" ht="12.75" customHeight="1" x14ac:dyDescent="0.2">
      <c r="A8" s="2" t="s">
        <v>8</v>
      </c>
      <c r="E8" s="2" t="s">
        <v>9</v>
      </c>
    </row>
    <row r="9" spans="1:7" ht="12.75" customHeight="1" x14ac:dyDescent="0.15"/>
    <row r="10" spans="1:7" ht="12.75" customHeight="1" x14ac:dyDescent="0.15"/>
    <row r="11" spans="1:7" ht="12.75" customHeight="1" x14ac:dyDescent="0.2">
      <c r="A11" s="2"/>
      <c r="E11" s="2"/>
    </row>
    <row r="12" spans="1:7" ht="12.75" customHeight="1" x14ac:dyDescent="0.15">
      <c r="D12" s="103"/>
      <c r="E12" s="104"/>
      <c r="F12" s="104"/>
      <c r="G12" s="104"/>
    </row>
    <row r="13" spans="1:7" ht="12.75" customHeight="1" x14ac:dyDescent="0.15">
      <c r="A13" s="4"/>
      <c r="B13" s="4"/>
      <c r="C13" s="4"/>
      <c r="D13" s="4"/>
      <c r="E13" s="4"/>
      <c r="F13" s="4"/>
      <c r="G13" s="4"/>
    </row>
    <row r="14" spans="1:7" ht="12.75" customHeight="1" x14ac:dyDescent="0.15">
      <c r="A14" s="5" t="s">
        <v>10</v>
      </c>
      <c r="B14" s="5" t="s">
        <v>11</v>
      </c>
      <c r="C14" s="5" t="s">
        <v>12</v>
      </c>
      <c r="D14" s="5" t="s">
        <v>13</v>
      </c>
      <c r="E14" s="5" t="s">
        <v>14</v>
      </c>
      <c r="F14" s="5" t="s">
        <v>15</v>
      </c>
      <c r="G14" s="5" t="s">
        <v>16</v>
      </c>
    </row>
    <row r="15" spans="1:7" ht="12.75" customHeight="1" x14ac:dyDescent="0.15">
      <c r="A15" s="5" t="s">
        <v>17</v>
      </c>
      <c r="B15" s="5" t="s">
        <v>18</v>
      </c>
      <c r="C15" s="5" t="s">
        <v>19</v>
      </c>
      <c r="D15" s="5" t="s">
        <v>20</v>
      </c>
      <c r="E15" s="6"/>
      <c r="F15" s="6"/>
      <c r="G15" s="6"/>
    </row>
    <row r="16" spans="1:7" ht="12.75" customHeight="1" x14ac:dyDescent="0.15">
      <c r="A16" s="6"/>
      <c r="B16" s="5" t="s">
        <v>21</v>
      </c>
      <c r="C16" s="5"/>
      <c r="D16" s="5" t="s">
        <v>22</v>
      </c>
      <c r="E16" s="6"/>
      <c r="F16" s="6"/>
      <c r="G16" s="6"/>
    </row>
    <row r="17" spans="1:7" ht="12.75" customHeight="1" x14ac:dyDescent="0.15">
      <c r="A17" s="6"/>
      <c r="B17" s="5" t="s">
        <v>23</v>
      </c>
      <c r="C17" s="6"/>
      <c r="D17" s="5" t="s">
        <v>24</v>
      </c>
      <c r="E17" s="6"/>
      <c r="F17" s="6"/>
      <c r="G17" s="6"/>
    </row>
    <row r="18" spans="1:7" ht="12.75" customHeight="1" x14ac:dyDescent="0.15">
      <c r="A18" s="6"/>
      <c r="B18" s="6"/>
      <c r="C18" s="6"/>
      <c r="D18" s="5" t="s">
        <v>25</v>
      </c>
      <c r="E18" s="6"/>
      <c r="F18" s="6"/>
      <c r="G18" s="6"/>
    </row>
    <row r="19" spans="1:7" ht="12.75" customHeight="1" x14ac:dyDescent="0.15">
      <c r="A19" s="7"/>
      <c r="B19" s="7"/>
      <c r="C19" s="7"/>
      <c r="D19" s="8" t="s">
        <v>26</v>
      </c>
      <c r="E19" s="7"/>
      <c r="F19" s="7"/>
      <c r="G19" s="7"/>
    </row>
    <row r="20" spans="1:7" ht="12.75" customHeight="1" x14ac:dyDescent="0.1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</row>
    <row r="21" spans="1:7" ht="12.75" customHeight="1" x14ac:dyDescent="0.15">
      <c r="A21" s="10"/>
      <c r="B21" s="11" t="s">
        <v>27</v>
      </c>
      <c r="C21" s="12"/>
      <c r="D21" s="12"/>
      <c r="E21" s="12"/>
      <c r="F21" s="11"/>
      <c r="G21" s="13"/>
    </row>
    <row r="22" spans="1:7" ht="12.75" customHeight="1" x14ac:dyDescent="0.15">
      <c r="A22" s="14"/>
      <c r="B22" s="15" t="s">
        <v>28</v>
      </c>
      <c r="C22" s="1"/>
      <c r="D22" s="1"/>
      <c r="E22" s="1"/>
      <c r="F22" s="15"/>
      <c r="G22" s="16"/>
    </row>
    <row r="23" spans="1:7" ht="12.75" customHeight="1" x14ac:dyDescent="0.15">
      <c r="A23" s="14"/>
      <c r="B23" s="15" t="s">
        <v>29</v>
      </c>
      <c r="C23" s="1"/>
      <c r="D23" s="1"/>
      <c r="E23" s="1"/>
      <c r="F23" s="15"/>
      <c r="G23" s="16"/>
    </row>
    <row r="24" spans="1:7" ht="12.75" customHeight="1" x14ac:dyDescent="0.15">
      <c r="A24" s="14"/>
      <c r="B24" s="15" t="s">
        <v>30</v>
      </c>
      <c r="C24" s="1"/>
      <c r="D24" s="1"/>
      <c r="E24" s="1"/>
      <c r="F24" s="15"/>
      <c r="G24" s="16"/>
    </row>
    <row r="25" spans="1:7" ht="12.75" customHeight="1" x14ac:dyDescent="0.15">
      <c r="A25" s="14"/>
      <c r="B25" s="15" t="s">
        <v>31</v>
      </c>
      <c r="C25" s="1"/>
      <c r="D25" s="1"/>
      <c r="E25" s="106"/>
      <c r="F25" s="104"/>
      <c r="G25" s="16"/>
    </row>
    <row r="26" spans="1:7" ht="12.75" customHeight="1" x14ac:dyDescent="0.15">
      <c r="A26" s="14"/>
      <c r="B26" s="107" t="s">
        <v>32</v>
      </c>
      <c r="C26" s="104"/>
      <c r="D26" s="104"/>
      <c r="E26" s="104"/>
      <c r="F26" s="104"/>
      <c r="G26" s="16"/>
    </row>
    <row r="27" spans="1:7" ht="12.75" customHeight="1" x14ac:dyDescent="0.15">
      <c r="A27" s="14"/>
      <c r="B27" s="15" t="s">
        <v>33</v>
      </c>
      <c r="C27" s="15"/>
      <c r="D27" s="15"/>
      <c r="E27" s="15"/>
      <c r="F27" s="15"/>
      <c r="G27" s="16"/>
    </row>
    <row r="28" spans="1:7" ht="12.75" customHeight="1" x14ac:dyDescent="0.15">
      <c r="A28" s="17"/>
      <c r="B28" s="18" t="s">
        <v>34</v>
      </c>
      <c r="C28" s="19"/>
      <c r="D28" s="19"/>
      <c r="E28" s="108"/>
      <c r="F28" s="109"/>
      <c r="G28" s="20"/>
    </row>
    <row r="29" spans="1:7" ht="12.75" customHeight="1" x14ac:dyDescent="0.15">
      <c r="A29" s="110" t="s">
        <v>35</v>
      </c>
      <c r="B29" s="109"/>
      <c r="C29" s="109"/>
      <c r="D29" s="109"/>
      <c r="E29" s="109"/>
      <c r="F29" s="109"/>
      <c r="G29" s="111"/>
    </row>
    <row r="30" spans="1:7" ht="12.75" customHeight="1" x14ac:dyDescent="0.15">
      <c r="A30" s="17"/>
      <c r="B30" s="19"/>
      <c r="C30" s="19"/>
      <c r="D30" s="19"/>
      <c r="E30" s="19"/>
      <c r="F30" s="19"/>
      <c r="G30" s="21"/>
    </row>
    <row r="31" spans="1:7" ht="12.75" customHeight="1" x14ac:dyDescent="0.15">
      <c r="A31" s="10"/>
      <c r="B31" s="12"/>
      <c r="C31" s="12" t="s">
        <v>36</v>
      </c>
      <c r="D31" s="12"/>
      <c r="E31" s="12"/>
      <c r="F31" s="12"/>
      <c r="G31" s="22"/>
    </row>
    <row r="32" spans="1:7" ht="13.5" customHeight="1" x14ac:dyDescent="0.15">
      <c r="A32" s="23">
        <v>1</v>
      </c>
      <c r="B32" s="24"/>
      <c r="C32" s="25" t="s">
        <v>37</v>
      </c>
      <c r="D32" s="26" t="s">
        <v>38</v>
      </c>
      <c r="E32" s="27">
        <f>B44</f>
        <v>17214.120000000003</v>
      </c>
      <c r="F32" s="28">
        <v>1</v>
      </c>
      <c r="G32" s="29">
        <f>E32*F32</f>
        <v>17214.120000000003</v>
      </c>
    </row>
    <row r="33" spans="1:7" ht="12.75" customHeight="1" x14ac:dyDescent="0.15">
      <c r="A33" s="14"/>
      <c r="B33" s="30" t="s">
        <v>39</v>
      </c>
      <c r="C33" s="31"/>
      <c r="D33" s="32" t="s">
        <v>40</v>
      </c>
      <c r="E33" s="31"/>
      <c r="F33" s="33"/>
      <c r="G33" s="34"/>
    </row>
    <row r="34" spans="1:7" ht="12.75" customHeight="1" x14ac:dyDescent="0.15">
      <c r="A34" s="35"/>
      <c r="B34" s="30" t="s">
        <v>41</v>
      </c>
      <c r="C34" s="31"/>
      <c r="D34" s="36" t="s">
        <v>42</v>
      </c>
      <c r="E34" s="31"/>
      <c r="F34" s="33"/>
      <c r="G34" s="34"/>
    </row>
    <row r="35" spans="1:7" ht="12.75" customHeight="1" x14ac:dyDescent="0.15">
      <c r="A35" s="35"/>
      <c r="B35" s="30" t="s">
        <v>43</v>
      </c>
      <c r="C35" s="31"/>
      <c r="D35" s="32" t="s">
        <v>44</v>
      </c>
      <c r="E35" s="31"/>
      <c r="F35" s="33"/>
      <c r="G35" s="34"/>
    </row>
    <row r="36" spans="1:7" ht="12.75" customHeight="1" x14ac:dyDescent="0.15">
      <c r="A36" s="35"/>
      <c r="B36" s="30" t="s">
        <v>45</v>
      </c>
      <c r="C36" s="31"/>
      <c r="D36" s="33"/>
      <c r="E36" s="31"/>
      <c r="F36" s="33"/>
      <c r="G36" s="34"/>
    </row>
    <row r="37" spans="1:7" ht="12.75" customHeight="1" x14ac:dyDescent="0.15">
      <c r="A37" s="35"/>
      <c r="B37" s="30" t="s">
        <v>46</v>
      </c>
      <c r="C37" s="31"/>
      <c r="D37" s="33"/>
      <c r="E37" s="31"/>
      <c r="F37" s="33"/>
      <c r="G37" s="34"/>
    </row>
    <row r="38" spans="1:7" ht="12.75" customHeight="1" x14ac:dyDescent="0.15">
      <c r="A38" s="35"/>
      <c r="B38" s="30" t="s">
        <v>47</v>
      </c>
      <c r="C38" s="31"/>
      <c r="D38" s="33"/>
      <c r="E38" s="31"/>
      <c r="F38" s="33"/>
      <c r="G38" s="34"/>
    </row>
    <row r="39" spans="1:7" ht="12.75" customHeight="1" x14ac:dyDescent="0.15">
      <c r="A39" s="35"/>
      <c r="B39" s="30" t="s">
        <v>48</v>
      </c>
      <c r="C39" s="31"/>
      <c r="D39" s="33"/>
      <c r="E39" s="31"/>
      <c r="F39" s="33"/>
      <c r="G39" s="34"/>
    </row>
    <row r="40" spans="1:7" ht="12.75" customHeight="1" x14ac:dyDescent="0.15">
      <c r="A40" s="35"/>
      <c r="B40" s="30" t="s">
        <v>49</v>
      </c>
      <c r="C40" s="31"/>
      <c r="D40" s="33"/>
      <c r="E40" s="31"/>
      <c r="F40" s="33"/>
      <c r="G40" s="34"/>
    </row>
    <row r="41" spans="1:7" ht="12.75" customHeight="1" x14ac:dyDescent="0.15">
      <c r="A41" s="35"/>
      <c r="B41" s="30" t="s">
        <v>50</v>
      </c>
      <c r="C41" s="31"/>
      <c r="D41" s="33"/>
      <c r="E41" s="31"/>
      <c r="F41" s="33"/>
      <c r="G41" s="34"/>
    </row>
    <row r="42" spans="1:7" ht="12.75" customHeight="1" x14ac:dyDescent="0.15">
      <c r="A42" s="35"/>
      <c r="B42" s="32" t="s">
        <v>51</v>
      </c>
      <c r="C42" s="31"/>
      <c r="D42" s="33"/>
      <c r="E42" s="31"/>
      <c r="F42" s="33"/>
      <c r="G42" s="34"/>
    </row>
    <row r="43" spans="1:7" ht="12.75" customHeight="1" x14ac:dyDescent="0.15">
      <c r="A43" s="35"/>
      <c r="B43" s="32" t="s">
        <v>52</v>
      </c>
      <c r="C43" s="31"/>
      <c r="D43" s="33"/>
      <c r="E43" s="31"/>
      <c r="F43" s="33"/>
      <c r="G43" s="34"/>
    </row>
    <row r="44" spans="1:7" ht="12.75" customHeight="1" x14ac:dyDescent="0.15">
      <c r="A44" s="37"/>
      <c r="B44" s="38">
        <f>(0.26+0.48+0.68+0.85+0.55+0.37+0.47+0.19)*1.5*2980.8</f>
        <v>17214.120000000003</v>
      </c>
      <c r="C44" s="39"/>
      <c r="D44" s="40"/>
      <c r="E44" s="39"/>
      <c r="F44" s="40"/>
      <c r="G44" s="41"/>
    </row>
    <row r="45" spans="1:7" ht="12.75" customHeight="1" x14ac:dyDescent="0.15">
      <c r="A45" s="42"/>
      <c r="B45" s="43" t="s">
        <v>53</v>
      </c>
      <c r="C45" s="44"/>
      <c r="D45" s="44"/>
      <c r="E45" s="44"/>
      <c r="F45" s="44"/>
      <c r="G45" s="45">
        <f>G32</f>
        <v>17214.120000000003</v>
      </c>
    </row>
    <row r="46" spans="1:7" ht="12.75" customHeight="1" x14ac:dyDescent="0.15">
      <c r="A46" s="10"/>
      <c r="B46" s="12"/>
      <c r="C46" s="12" t="s">
        <v>54</v>
      </c>
      <c r="D46" s="12"/>
      <c r="E46" s="12"/>
      <c r="F46" s="12"/>
      <c r="G46" s="22"/>
    </row>
    <row r="47" spans="1:7" ht="12.75" customHeight="1" x14ac:dyDescent="0.15">
      <c r="A47" s="28">
        <v>2</v>
      </c>
      <c r="B47" s="46" t="s">
        <v>55</v>
      </c>
      <c r="C47" s="28" t="s">
        <v>37</v>
      </c>
      <c r="D47" s="46" t="s">
        <v>56</v>
      </c>
      <c r="E47" s="47">
        <f>B50</f>
        <v>13677.400799999999</v>
      </c>
      <c r="F47" s="25">
        <v>1</v>
      </c>
      <c r="G47" s="28">
        <f>F47*E47</f>
        <v>13677.400799999999</v>
      </c>
    </row>
    <row r="48" spans="1:7" ht="12.75" customHeight="1" x14ac:dyDescent="0.15">
      <c r="A48" s="5"/>
      <c r="B48" s="3"/>
      <c r="C48" s="33"/>
      <c r="D48" s="31" t="s">
        <v>57</v>
      </c>
      <c r="E48" s="33"/>
      <c r="F48" s="31"/>
      <c r="G48" s="33"/>
    </row>
    <row r="49" spans="1:7" ht="12.75" customHeight="1" x14ac:dyDescent="0.15">
      <c r="A49" s="5"/>
      <c r="B49" s="3" t="s">
        <v>58</v>
      </c>
      <c r="C49" s="33"/>
      <c r="D49" s="31"/>
      <c r="E49" s="33"/>
      <c r="F49" s="31"/>
      <c r="G49" s="33"/>
    </row>
    <row r="50" spans="1:7" ht="12.75" customHeight="1" x14ac:dyDescent="0.15">
      <c r="A50" s="8"/>
      <c r="B50" s="48">
        <f>3.99*1.15*2980.8</f>
        <v>13677.400799999999</v>
      </c>
      <c r="C50" s="40"/>
      <c r="D50" s="39"/>
      <c r="E50" s="40"/>
      <c r="F50" s="39"/>
      <c r="G50" s="40"/>
    </row>
    <row r="51" spans="1:7" ht="13.5" customHeight="1" x14ac:dyDescent="0.15">
      <c r="A51" s="23">
        <v>3</v>
      </c>
      <c r="B51" s="24" t="s">
        <v>59</v>
      </c>
      <c r="C51" s="28" t="s">
        <v>37</v>
      </c>
      <c r="D51" s="49" t="s">
        <v>60</v>
      </c>
      <c r="E51" s="47">
        <f>B54</f>
        <v>12820.420800000002</v>
      </c>
      <c r="F51" s="28">
        <v>1</v>
      </c>
      <c r="G51" s="50">
        <f>E51*F51</f>
        <v>12820.420800000002</v>
      </c>
    </row>
    <row r="52" spans="1:7" ht="12.75" customHeight="1" x14ac:dyDescent="0.15">
      <c r="A52" s="14"/>
      <c r="B52" s="32"/>
      <c r="C52" s="33"/>
      <c r="D52" s="31" t="s">
        <v>57</v>
      </c>
      <c r="E52" s="33"/>
      <c r="F52" s="33"/>
      <c r="G52" s="34"/>
    </row>
    <row r="53" spans="1:7" ht="12.75" customHeight="1" x14ac:dyDescent="0.15">
      <c r="A53" s="35"/>
      <c r="B53" s="32" t="s">
        <v>61</v>
      </c>
      <c r="C53" s="33"/>
      <c r="D53" s="31"/>
      <c r="E53" s="33"/>
      <c r="F53" s="33"/>
      <c r="G53" s="34"/>
    </row>
    <row r="54" spans="1:7" ht="12.75" customHeight="1" x14ac:dyDescent="0.15">
      <c r="A54" s="37"/>
      <c r="B54" s="38">
        <f>3.74*1.15*2980.8</f>
        <v>12820.420800000002</v>
      </c>
      <c r="C54" s="40"/>
      <c r="D54" s="37"/>
      <c r="E54" s="40"/>
      <c r="F54" s="40"/>
      <c r="G54" s="41"/>
    </row>
    <row r="55" spans="1:7" ht="13.5" customHeight="1" x14ac:dyDescent="0.15">
      <c r="A55" s="23">
        <v>4</v>
      </c>
      <c r="B55" s="24" t="s">
        <v>62</v>
      </c>
      <c r="C55" s="28" t="s">
        <v>37</v>
      </c>
      <c r="D55" s="26" t="s">
        <v>63</v>
      </c>
      <c r="E55" s="27">
        <f>B58</f>
        <v>5553.2304000000004</v>
      </c>
      <c r="F55" s="28">
        <v>1</v>
      </c>
      <c r="G55" s="50">
        <f>E55*F55</f>
        <v>5553.2304000000004</v>
      </c>
    </row>
    <row r="56" spans="1:7" ht="12.75" customHeight="1" x14ac:dyDescent="0.15">
      <c r="A56" s="14"/>
      <c r="B56" s="32"/>
      <c r="C56" s="33"/>
      <c r="D56" s="33" t="s">
        <v>57</v>
      </c>
      <c r="E56" s="31"/>
      <c r="F56" s="33"/>
      <c r="G56" s="34"/>
    </row>
    <row r="57" spans="1:7" ht="12.75" customHeight="1" x14ac:dyDescent="0.15">
      <c r="A57" s="35"/>
      <c r="B57" s="32" t="s">
        <v>64</v>
      </c>
      <c r="C57" s="33"/>
      <c r="D57" s="33"/>
      <c r="E57" s="31"/>
      <c r="F57" s="33"/>
      <c r="G57" s="34"/>
    </row>
    <row r="58" spans="1:7" ht="12.75" customHeight="1" x14ac:dyDescent="0.15">
      <c r="A58" s="37"/>
      <c r="B58" s="38">
        <f>1.62*1.15*2980.8</f>
        <v>5553.2304000000004</v>
      </c>
      <c r="C58" s="40"/>
      <c r="D58" s="40"/>
      <c r="E58" s="39"/>
      <c r="F58" s="40"/>
      <c r="G58" s="41"/>
    </row>
    <row r="59" spans="1:7" ht="12.75" customHeight="1" x14ac:dyDescent="0.15">
      <c r="A59" s="23">
        <v>5</v>
      </c>
      <c r="B59" s="51" t="s">
        <v>65</v>
      </c>
      <c r="C59" s="28" t="s">
        <v>66</v>
      </c>
      <c r="D59" s="26" t="s">
        <v>67</v>
      </c>
      <c r="E59" s="27">
        <f>B63</f>
        <v>3873.5495999999998</v>
      </c>
      <c r="F59" s="28">
        <v>8</v>
      </c>
      <c r="G59" s="29">
        <f>E59*F59</f>
        <v>30988.396799999999</v>
      </c>
    </row>
    <row r="60" spans="1:7" ht="12.75" customHeight="1" x14ac:dyDescent="0.15">
      <c r="A60" s="35"/>
      <c r="B60" s="52" t="s">
        <v>68</v>
      </c>
      <c r="C60" s="33"/>
      <c r="D60" s="33" t="s">
        <v>57</v>
      </c>
      <c r="E60" s="31"/>
      <c r="F60" s="33"/>
      <c r="G60" s="34"/>
    </row>
    <row r="61" spans="1:7" ht="12.75" customHeight="1" x14ac:dyDescent="0.15">
      <c r="A61" s="35"/>
      <c r="B61" s="53" t="s">
        <v>69</v>
      </c>
      <c r="C61" s="33"/>
      <c r="D61" s="31"/>
      <c r="E61" s="31"/>
      <c r="F61" s="33"/>
      <c r="G61" s="34"/>
    </row>
    <row r="62" spans="1:7" ht="12.75" customHeight="1" x14ac:dyDescent="0.15">
      <c r="A62" s="35"/>
      <c r="B62" s="52" t="s">
        <v>70</v>
      </c>
      <c r="C62" s="33"/>
      <c r="D62" s="33"/>
      <c r="E62" s="31"/>
      <c r="F62" s="33"/>
      <c r="G62" s="34"/>
    </row>
    <row r="63" spans="1:7" ht="12.75" customHeight="1" x14ac:dyDescent="0.15">
      <c r="A63" s="37"/>
      <c r="B63" s="54">
        <f>1.13*1.15*2980.8</f>
        <v>3873.5495999999998</v>
      </c>
      <c r="C63" s="40"/>
      <c r="D63" s="40"/>
      <c r="E63" s="39"/>
      <c r="F63" s="40"/>
      <c r="G63" s="41"/>
    </row>
    <row r="64" spans="1:7" ht="12.75" customHeight="1" x14ac:dyDescent="0.15">
      <c r="A64" s="23">
        <v>6</v>
      </c>
      <c r="B64" s="51" t="s">
        <v>71</v>
      </c>
      <c r="C64" s="28" t="s">
        <v>66</v>
      </c>
      <c r="D64" s="26" t="s">
        <v>72</v>
      </c>
      <c r="E64" s="27">
        <f>B67</f>
        <v>3085.1280000000002</v>
      </c>
      <c r="F64" s="28">
        <v>8</v>
      </c>
      <c r="G64" s="29">
        <f>F64*E64</f>
        <v>24681.024000000001</v>
      </c>
    </row>
    <row r="65" spans="1:7" ht="12.75" customHeight="1" x14ac:dyDescent="0.15">
      <c r="A65" s="35"/>
      <c r="B65" s="53" t="s">
        <v>73</v>
      </c>
      <c r="C65" s="33"/>
      <c r="D65" s="33" t="s">
        <v>57</v>
      </c>
      <c r="E65" s="31"/>
      <c r="F65" s="33"/>
      <c r="G65" s="34"/>
    </row>
    <row r="66" spans="1:7" ht="12.75" customHeight="1" x14ac:dyDescent="0.15">
      <c r="A66" s="35"/>
      <c r="B66" s="52" t="s">
        <v>74</v>
      </c>
      <c r="C66" s="33"/>
      <c r="D66" s="31"/>
      <c r="E66" s="31"/>
      <c r="F66" s="33"/>
      <c r="G66" s="34"/>
    </row>
    <row r="67" spans="1:7" ht="12.75" customHeight="1" x14ac:dyDescent="0.15">
      <c r="A67" s="37"/>
      <c r="B67" s="54">
        <f>0.9*1.15*2980.8</f>
        <v>3085.1280000000002</v>
      </c>
      <c r="C67" s="40"/>
      <c r="D67" s="40"/>
      <c r="E67" s="39"/>
      <c r="F67" s="40"/>
      <c r="G67" s="41"/>
    </row>
    <row r="68" spans="1:7" ht="12.75" customHeight="1" x14ac:dyDescent="0.15">
      <c r="A68" s="23">
        <v>7</v>
      </c>
      <c r="B68" s="51" t="s">
        <v>75</v>
      </c>
      <c r="C68" s="28" t="s">
        <v>66</v>
      </c>
      <c r="D68" s="26" t="s">
        <v>76</v>
      </c>
      <c r="E68" s="27">
        <f>B71</f>
        <v>1611.1224</v>
      </c>
      <c r="F68" s="28">
        <v>12</v>
      </c>
      <c r="G68" s="29">
        <f>F68*E68</f>
        <v>19333.468799999999</v>
      </c>
    </row>
    <row r="69" spans="1:7" ht="12.75" customHeight="1" x14ac:dyDescent="0.15">
      <c r="A69" s="35"/>
      <c r="B69" s="53" t="s">
        <v>77</v>
      </c>
      <c r="C69" s="33"/>
      <c r="D69" s="33" t="s">
        <v>57</v>
      </c>
      <c r="E69" s="31"/>
      <c r="F69" s="33"/>
      <c r="G69" s="34"/>
    </row>
    <row r="70" spans="1:7" ht="12.75" customHeight="1" x14ac:dyDescent="0.15">
      <c r="A70" s="35"/>
      <c r="B70" s="52" t="s">
        <v>78</v>
      </c>
      <c r="C70" s="33"/>
      <c r="D70" s="31"/>
      <c r="E70" s="31"/>
      <c r="F70" s="33"/>
      <c r="G70" s="34"/>
    </row>
    <row r="71" spans="1:7" ht="12.75" customHeight="1" x14ac:dyDescent="0.15">
      <c r="A71" s="37"/>
      <c r="B71" s="54">
        <f>0.47*1.15*2980.8</f>
        <v>1611.1224</v>
      </c>
      <c r="C71" s="40"/>
      <c r="D71" s="40"/>
      <c r="E71" s="39"/>
      <c r="F71" s="40"/>
      <c r="G71" s="41"/>
    </row>
    <row r="72" spans="1:7" ht="12.75" customHeight="1" x14ac:dyDescent="0.15">
      <c r="A72" s="42"/>
      <c r="B72" s="55" t="s">
        <v>79</v>
      </c>
      <c r="C72" s="44"/>
      <c r="D72" s="44"/>
      <c r="E72" s="44"/>
      <c r="F72" s="44"/>
      <c r="G72" s="56">
        <f>G47+G51+G55+G59+G64+G68</f>
        <v>107053.94160000001</v>
      </c>
    </row>
    <row r="73" spans="1:7" ht="12.75" customHeight="1" x14ac:dyDescent="0.15">
      <c r="A73" s="35"/>
      <c r="B73" s="57" t="s">
        <v>80</v>
      </c>
      <c r="C73" s="33"/>
      <c r="D73" s="33"/>
      <c r="E73" s="31"/>
      <c r="F73" s="33"/>
      <c r="G73" s="58">
        <f>G72*0.53</f>
        <v>56738.589048000009</v>
      </c>
    </row>
    <row r="74" spans="1:7" ht="12.75" customHeight="1" x14ac:dyDescent="0.15">
      <c r="A74" s="23"/>
      <c r="B74" s="59" t="s">
        <v>53</v>
      </c>
      <c r="C74" s="25"/>
      <c r="D74" s="25"/>
      <c r="E74" s="25"/>
      <c r="F74" s="25"/>
      <c r="G74" s="60">
        <f>G73</f>
        <v>56738.589048000009</v>
      </c>
    </row>
    <row r="75" spans="1:7" ht="12.75" customHeight="1" x14ac:dyDescent="0.15">
      <c r="A75" s="10"/>
      <c r="B75" s="12"/>
      <c r="C75" s="12" t="s">
        <v>81</v>
      </c>
      <c r="D75" s="12"/>
      <c r="E75" s="12"/>
      <c r="F75" s="12"/>
      <c r="G75" s="22"/>
    </row>
    <row r="76" spans="1:7" ht="12.75" customHeight="1" x14ac:dyDescent="0.15">
      <c r="A76" s="28">
        <v>8</v>
      </c>
      <c r="B76" s="46" t="s">
        <v>55</v>
      </c>
      <c r="C76" s="28" t="s">
        <v>37</v>
      </c>
      <c r="D76" s="46" t="s">
        <v>56</v>
      </c>
      <c r="E76" s="47">
        <f>B79</f>
        <v>13677.400799999999</v>
      </c>
      <c r="F76" s="25">
        <v>1</v>
      </c>
      <c r="G76" s="28">
        <f>F76*E76</f>
        <v>13677.400799999999</v>
      </c>
    </row>
    <row r="77" spans="1:7" ht="12.75" customHeight="1" x14ac:dyDescent="0.15">
      <c r="A77" s="5"/>
      <c r="B77" s="3"/>
      <c r="C77" s="33"/>
      <c r="D77" s="35" t="s">
        <v>57</v>
      </c>
      <c r="E77" s="33"/>
      <c r="F77" s="31"/>
      <c r="G77" s="33"/>
    </row>
    <row r="78" spans="1:7" ht="12.75" customHeight="1" x14ac:dyDescent="0.15">
      <c r="A78" s="5"/>
      <c r="B78" s="3" t="s">
        <v>58</v>
      </c>
      <c r="C78" s="33"/>
      <c r="D78" s="35"/>
      <c r="E78" s="33"/>
      <c r="F78" s="31"/>
      <c r="G78" s="33"/>
    </row>
    <row r="79" spans="1:7" ht="12.75" customHeight="1" x14ac:dyDescent="0.15">
      <c r="A79" s="8"/>
      <c r="B79" s="48">
        <f>3.99*1.15*2980.8</f>
        <v>13677.400799999999</v>
      </c>
      <c r="C79" s="40"/>
      <c r="D79" s="37"/>
      <c r="E79" s="40"/>
      <c r="F79" s="39"/>
      <c r="G79" s="40"/>
    </row>
    <row r="80" spans="1:7" ht="13.5" customHeight="1" x14ac:dyDescent="0.15">
      <c r="A80" s="23">
        <v>9</v>
      </c>
      <c r="B80" s="24" t="s">
        <v>59</v>
      </c>
      <c r="C80" s="28" t="s">
        <v>37</v>
      </c>
      <c r="D80" s="26" t="s">
        <v>60</v>
      </c>
      <c r="E80" s="27">
        <f>B83</f>
        <v>12820.420800000002</v>
      </c>
      <c r="F80" s="28">
        <v>1</v>
      </c>
      <c r="G80" s="50">
        <f>E80*F80</f>
        <v>12820.420800000002</v>
      </c>
    </row>
    <row r="81" spans="1:7" ht="12.75" customHeight="1" x14ac:dyDescent="0.15">
      <c r="A81" s="14"/>
      <c r="B81" s="32"/>
      <c r="C81" s="33"/>
      <c r="D81" s="32" t="s">
        <v>57</v>
      </c>
      <c r="E81" s="31"/>
      <c r="F81" s="33"/>
      <c r="G81" s="34"/>
    </row>
    <row r="82" spans="1:7" ht="12.75" customHeight="1" x14ac:dyDescent="0.15">
      <c r="A82" s="35"/>
      <c r="B82" s="32" t="s">
        <v>61</v>
      </c>
      <c r="C82" s="33"/>
      <c r="D82" s="33"/>
      <c r="E82" s="31"/>
      <c r="F82" s="33"/>
      <c r="G82" s="34"/>
    </row>
    <row r="83" spans="1:7" ht="12.75" customHeight="1" x14ac:dyDescent="0.15">
      <c r="A83" s="37"/>
      <c r="B83" s="38">
        <f>3.74*1.15*2980.8</f>
        <v>12820.420800000002</v>
      </c>
      <c r="C83" s="40"/>
      <c r="D83" s="40"/>
      <c r="E83" s="39"/>
      <c r="F83" s="40"/>
      <c r="G83" s="41"/>
    </row>
    <row r="84" spans="1:7" ht="13.5" customHeight="1" x14ac:dyDescent="0.15">
      <c r="A84" s="23">
        <v>10</v>
      </c>
      <c r="B84" s="24" t="s">
        <v>62</v>
      </c>
      <c r="C84" s="28" t="s">
        <v>37</v>
      </c>
      <c r="D84" s="26" t="s">
        <v>63</v>
      </c>
      <c r="E84" s="27">
        <f>B87</f>
        <v>5553.2304000000004</v>
      </c>
      <c r="F84" s="28">
        <v>1</v>
      </c>
      <c r="G84" s="50">
        <f>E84*F84</f>
        <v>5553.2304000000004</v>
      </c>
    </row>
    <row r="85" spans="1:7" ht="12.75" customHeight="1" x14ac:dyDescent="0.15">
      <c r="A85" s="14"/>
      <c r="B85" s="32"/>
      <c r="C85" s="33"/>
      <c r="D85" s="32" t="s">
        <v>57</v>
      </c>
      <c r="E85" s="31"/>
      <c r="F85" s="33"/>
      <c r="G85" s="34"/>
    </row>
    <row r="86" spans="1:7" ht="12.75" customHeight="1" x14ac:dyDescent="0.15">
      <c r="A86" s="35"/>
      <c r="B86" s="32" t="s">
        <v>64</v>
      </c>
      <c r="C86" s="33"/>
      <c r="D86" s="33"/>
      <c r="E86" s="31"/>
      <c r="F86" s="33"/>
      <c r="G86" s="34"/>
    </row>
    <row r="87" spans="1:7" ht="12.75" customHeight="1" x14ac:dyDescent="0.15">
      <c r="A87" s="37"/>
      <c r="B87" s="38">
        <f>1.62*1.15*2980.8</f>
        <v>5553.2304000000004</v>
      </c>
      <c r="C87" s="40"/>
      <c r="D87" s="40"/>
      <c r="E87" s="39"/>
      <c r="F87" s="40"/>
      <c r="G87" s="41"/>
    </row>
    <row r="88" spans="1:7" ht="12.75" customHeight="1" x14ac:dyDescent="0.15">
      <c r="A88" s="23">
        <v>11</v>
      </c>
      <c r="B88" s="51" t="s">
        <v>65</v>
      </c>
      <c r="C88" s="28" t="s">
        <v>66</v>
      </c>
      <c r="D88" s="26" t="s">
        <v>67</v>
      </c>
      <c r="E88" s="27">
        <f>B92</f>
        <v>3873.5495999999998</v>
      </c>
      <c r="F88" s="28">
        <v>8</v>
      </c>
      <c r="G88" s="29">
        <f>F88*E88</f>
        <v>30988.396799999999</v>
      </c>
    </row>
    <row r="89" spans="1:7" ht="12.75" customHeight="1" x14ac:dyDescent="0.15">
      <c r="A89" s="35"/>
      <c r="B89" s="52" t="s">
        <v>68</v>
      </c>
      <c r="C89" s="33"/>
      <c r="D89" s="32" t="s">
        <v>57</v>
      </c>
      <c r="E89" s="31"/>
      <c r="F89" s="33"/>
      <c r="G89" s="34"/>
    </row>
    <row r="90" spans="1:7" ht="12.75" customHeight="1" x14ac:dyDescent="0.15">
      <c r="A90" s="35"/>
      <c r="B90" s="53" t="s">
        <v>69</v>
      </c>
      <c r="C90" s="33"/>
      <c r="D90" s="33" t="s">
        <v>82</v>
      </c>
      <c r="E90" s="31"/>
      <c r="F90" s="33"/>
      <c r="G90" s="34"/>
    </row>
    <row r="91" spans="1:7" ht="12.75" customHeight="1" x14ac:dyDescent="0.15">
      <c r="A91" s="35"/>
      <c r="B91" s="52" t="s">
        <v>70</v>
      </c>
      <c r="C91" s="33"/>
      <c r="D91" s="33"/>
      <c r="E91" s="31"/>
      <c r="F91" s="33"/>
      <c r="G91" s="34"/>
    </row>
    <row r="92" spans="1:7" ht="12.75" customHeight="1" x14ac:dyDescent="0.15">
      <c r="A92" s="37"/>
      <c r="B92" s="54">
        <f>1.13*1.15*2980.8</f>
        <v>3873.5495999999998</v>
      </c>
      <c r="C92" s="40"/>
      <c r="D92" s="40"/>
      <c r="E92" s="39"/>
      <c r="F92" s="40"/>
      <c r="G92" s="41"/>
    </row>
    <row r="93" spans="1:7" ht="12.75" customHeight="1" x14ac:dyDescent="0.15">
      <c r="A93" s="23">
        <v>12</v>
      </c>
      <c r="B93" s="51" t="s">
        <v>71</v>
      </c>
      <c r="C93" s="28" t="s">
        <v>66</v>
      </c>
      <c r="D93" s="26" t="s">
        <v>72</v>
      </c>
      <c r="E93" s="27">
        <f>B96</f>
        <v>3085.1280000000002</v>
      </c>
      <c r="F93" s="28">
        <v>8</v>
      </c>
      <c r="G93" s="29">
        <f>F93*E93</f>
        <v>24681.024000000001</v>
      </c>
    </row>
    <row r="94" spans="1:7" ht="12.75" customHeight="1" x14ac:dyDescent="0.15">
      <c r="A94" s="35"/>
      <c r="B94" s="53" t="s">
        <v>73</v>
      </c>
      <c r="C94" s="33"/>
      <c r="D94" s="32" t="s">
        <v>57</v>
      </c>
      <c r="E94" s="31"/>
      <c r="F94" s="33"/>
      <c r="G94" s="34"/>
    </row>
    <row r="95" spans="1:7" ht="12.75" customHeight="1" x14ac:dyDescent="0.15">
      <c r="A95" s="35"/>
      <c r="B95" s="52" t="s">
        <v>74</v>
      </c>
      <c r="C95" s="33"/>
      <c r="D95" s="33"/>
      <c r="E95" s="31"/>
      <c r="F95" s="33"/>
      <c r="G95" s="34"/>
    </row>
    <row r="96" spans="1:7" ht="12.75" customHeight="1" x14ac:dyDescent="0.15">
      <c r="A96" s="35"/>
      <c r="B96" s="54">
        <f>0.9*1.15*2980.8</f>
        <v>3085.1280000000002</v>
      </c>
      <c r="C96" s="33"/>
      <c r="D96" s="33"/>
      <c r="E96" s="31"/>
      <c r="F96" s="33"/>
      <c r="G96" s="34"/>
    </row>
    <row r="97" spans="1:7" ht="12.75" customHeight="1" x14ac:dyDescent="0.15">
      <c r="A97" s="23">
        <v>13</v>
      </c>
      <c r="B97" s="51" t="s">
        <v>75</v>
      </c>
      <c r="C97" s="28" t="s">
        <v>66</v>
      </c>
      <c r="D97" s="26" t="s">
        <v>76</v>
      </c>
      <c r="E97" s="27">
        <f>B100</f>
        <v>2416.6835999999998</v>
      </c>
      <c r="F97" s="28">
        <v>12</v>
      </c>
      <c r="G97" s="29">
        <f>F97*E97</f>
        <v>29000.203199999996</v>
      </c>
    </row>
    <row r="98" spans="1:7" ht="12.75" customHeight="1" x14ac:dyDescent="0.15">
      <c r="A98" s="35"/>
      <c r="B98" s="53" t="s">
        <v>77</v>
      </c>
      <c r="C98" s="33"/>
      <c r="D98" s="32" t="s">
        <v>57</v>
      </c>
      <c r="E98" s="31"/>
      <c r="F98" s="33"/>
      <c r="G98" s="34"/>
    </row>
    <row r="99" spans="1:7" ht="12.75" customHeight="1" x14ac:dyDescent="0.15">
      <c r="A99" s="35"/>
      <c r="B99" s="52" t="s">
        <v>78</v>
      </c>
      <c r="C99" s="33"/>
      <c r="D99" s="33"/>
      <c r="E99" s="31"/>
      <c r="F99" s="33"/>
      <c r="G99" s="34"/>
    </row>
    <row r="100" spans="1:7" ht="12.75" customHeight="1" x14ac:dyDescent="0.15">
      <c r="A100" s="35"/>
      <c r="B100" s="53">
        <f>0.47*1.15*1.5*2980.8</f>
        <v>2416.6835999999998</v>
      </c>
      <c r="C100" s="33"/>
      <c r="D100" s="40"/>
      <c r="E100" s="31"/>
      <c r="F100" s="33"/>
      <c r="G100" s="34"/>
    </row>
    <row r="101" spans="1:7" ht="12.75" customHeight="1" x14ac:dyDescent="0.15">
      <c r="A101" s="42"/>
      <c r="B101" s="55" t="s">
        <v>83</v>
      </c>
      <c r="C101" s="44"/>
      <c r="D101" s="44"/>
      <c r="E101" s="44"/>
      <c r="F101" s="44"/>
      <c r="G101" s="56">
        <f>G76+G80+G84+G88+G93+G97</f>
        <v>116720.67600000001</v>
      </c>
    </row>
    <row r="102" spans="1:7" ht="12.75" customHeight="1" x14ac:dyDescent="0.15">
      <c r="A102" s="35"/>
      <c r="B102" s="57" t="s">
        <v>84</v>
      </c>
      <c r="C102" s="33"/>
      <c r="D102" s="33"/>
      <c r="E102" s="31"/>
      <c r="F102" s="33"/>
      <c r="G102" s="58">
        <f>G101*0.47</f>
        <v>54858.717720000001</v>
      </c>
    </row>
    <row r="103" spans="1:7" ht="12.75" customHeight="1" x14ac:dyDescent="0.15">
      <c r="A103" s="35"/>
      <c r="B103" s="53"/>
      <c r="C103" s="40"/>
      <c r="D103" s="40"/>
      <c r="E103" s="31"/>
      <c r="F103" s="33"/>
      <c r="G103" s="34"/>
    </row>
    <row r="104" spans="1:7" ht="12.75" customHeight="1" x14ac:dyDescent="0.15">
      <c r="A104" s="23"/>
      <c r="B104" s="59" t="s">
        <v>85</v>
      </c>
      <c r="C104" s="25"/>
      <c r="D104" s="25"/>
      <c r="E104" s="25"/>
      <c r="F104" s="25"/>
      <c r="G104" s="60">
        <f>G102</f>
        <v>54858.717720000001</v>
      </c>
    </row>
    <row r="105" spans="1:7" ht="12.75" customHeight="1" x14ac:dyDescent="0.15">
      <c r="A105" s="99" t="s">
        <v>86</v>
      </c>
      <c r="B105" s="100"/>
      <c r="C105" s="100"/>
      <c r="D105" s="100"/>
      <c r="E105" s="100"/>
      <c r="F105" s="100"/>
      <c r="G105" s="101"/>
    </row>
    <row r="106" spans="1:7" ht="12.75" customHeight="1" x14ac:dyDescent="0.15">
      <c r="A106" s="61">
        <v>14</v>
      </c>
      <c r="B106" s="62" t="s">
        <v>87</v>
      </c>
      <c r="C106" s="11" t="s">
        <v>66</v>
      </c>
      <c r="D106" s="4" t="s">
        <v>88</v>
      </c>
      <c r="E106" s="63">
        <f>B109</f>
        <v>1639.4400000000003</v>
      </c>
      <c r="F106" s="4">
        <v>24</v>
      </c>
      <c r="G106" s="64">
        <f>F106*E106</f>
        <v>39346.560000000005</v>
      </c>
    </row>
    <row r="107" spans="1:7" ht="12.75" customHeight="1" x14ac:dyDescent="0.15">
      <c r="A107" s="65"/>
      <c r="B107" s="66" t="s">
        <v>89</v>
      </c>
      <c r="D107" s="67"/>
      <c r="E107" s="3"/>
      <c r="F107" s="67"/>
      <c r="G107" s="16"/>
    </row>
    <row r="108" spans="1:7" ht="12.75" customHeight="1" x14ac:dyDescent="0.15">
      <c r="A108" s="65"/>
      <c r="B108" s="66" t="s">
        <v>90</v>
      </c>
      <c r="D108" s="67"/>
      <c r="E108" s="3"/>
      <c r="F108" s="67"/>
      <c r="G108" s="16"/>
    </row>
    <row r="109" spans="1:7" ht="12.75" customHeight="1" x14ac:dyDescent="0.15">
      <c r="A109" s="68"/>
      <c r="B109" s="69">
        <f>0.55*2980.8</f>
        <v>1639.4400000000003</v>
      </c>
      <c r="C109" s="18"/>
      <c r="D109" s="70"/>
      <c r="E109" s="71"/>
      <c r="F109" s="70"/>
      <c r="G109" s="20"/>
    </row>
    <row r="110" spans="1:7" ht="12.75" customHeight="1" x14ac:dyDescent="0.15">
      <c r="A110" s="67">
        <v>15</v>
      </c>
      <c r="B110" s="66" t="s">
        <v>91</v>
      </c>
      <c r="C110" s="65" t="s">
        <v>66</v>
      </c>
      <c r="D110" s="4" t="s">
        <v>92</v>
      </c>
      <c r="E110" s="72">
        <f>B113</f>
        <v>1937.5200000000002</v>
      </c>
      <c r="F110" s="67">
        <v>4</v>
      </c>
      <c r="G110" s="67">
        <f>F110*E110</f>
        <v>7750.0800000000008</v>
      </c>
    </row>
    <row r="111" spans="1:7" ht="12.75" customHeight="1" x14ac:dyDescent="0.15">
      <c r="A111" s="67"/>
      <c r="B111" s="66" t="s">
        <v>93</v>
      </c>
      <c r="C111" s="65"/>
      <c r="D111" s="67"/>
      <c r="E111" s="73"/>
      <c r="F111" s="67"/>
      <c r="G111" s="67"/>
    </row>
    <row r="112" spans="1:7" ht="12.75" customHeight="1" x14ac:dyDescent="0.15">
      <c r="A112" s="67"/>
      <c r="B112" s="66" t="s">
        <v>94</v>
      </c>
      <c r="C112" s="65"/>
      <c r="D112" s="67"/>
      <c r="E112" s="73"/>
      <c r="F112" s="67"/>
      <c r="G112" s="67"/>
    </row>
    <row r="113" spans="1:7" ht="12.75" customHeight="1" x14ac:dyDescent="0.15">
      <c r="A113" s="67"/>
      <c r="B113" s="66">
        <f>0.65*2980.8</f>
        <v>1937.5200000000002</v>
      </c>
      <c r="C113" s="65"/>
      <c r="D113" s="67"/>
      <c r="E113" s="73"/>
      <c r="F113" s="67"/>
      <c r="G113" s="67"/>
    </row>
    <row r="114" spans="1:7" ht="12.75" customHeight="1" x14ac:dyDescent="0.15">
      <c r="A114" s="74"/>
      <c r="B114" s="75" t="s">
        <v>53</v>
      </c>
      <c r="C114" s="76"/>
      <c r="D114" s="76"/>
      <c r="E114" s="76"/>
      <c r="F114" s="76"/>
      <c r="G114" s="77">
        <f>G110+G106</f>
        <v>47096.640000000007</v>
      </c>
    </row>
    <row r="115" spans="1:7" ht="12.75" customHeight="1" x14ac:dyDescent="0.15">
      <c r="A115" s="99" t="s">
        <v>95</v>
      </c>
      <c r="B115" s="100"/>
      <c r="C115" s="100"/>
      <c r="D115" s="100"/>
      <c r="E115" s="100"/>
      <c r="F115" s="100"/>
      <c r="G115" s="101"/>
    </row>
    <row r="116" spans="1:7" ht="12.75" customHeight="1" x14ac:dyDescent="0.15">
      <c r="A116" s="67">
        <v>16</v>
      </c>
      <c r="B116" s="67" t="s">
        <v>96</v>
      </c>
      <c r="C116" s="65" t="s">
        <v>97</v>
      </c>
      <c r="D116" s="4"/>
      <c r="E116" s="72">
        <f>B121</f>
        <v>41.731200000000001</v>
      </c>
      <c r="F116" s="67">
        <v>30</v>
      </c>
      <c r="G116" s="67">
        <f>F116*E116</f>
        <v>1251.9360000000001</v>
      </c>
    </row>
    <row r="117" spans="1:7" ht="12.75" customHeight="1" x14ac:dyDescent="0.15">
      <c r="A117" s="67"/>
      <c r="B117" s="67" t="s">
        <v>98</v>
      </c>
      <c r="C117" s="65"/>
      <c r="D117" s="67" t="s">
        <v>99</v>
      </c>
      <c r="E117" s="73"/>
      <c r="F117" s="67"/>
      <c r="G117" s="67"/>
    </row>
    <row r="118" spans="1:7" ht="12.75" customHeight="1" x14ac:dyDescent="0.15">
      <c r="A118" s="67"/>
      <c r="B118" s="67"/>
      <c r="C118" s="65"/>
      <c r="D118" s="67"/>
      <c r="E118" s="73"/>
      <c r="F118" s="67"/>
      <c r="G118" s="67"/>
    </row>
    <row r="119" spans="1:7" ht="12.75" customHeight="1" x14ac:dyDescent="0.15">
      <c r="A119" s="67"/>
      <c r="B119" s="67"/>
      <c r="C119" s="65"/>
      <c r="D119" s="67"/>
      <c r="E119" s="73"/>
      <c r="F119" s="67"/>
      <c r="G119" s="67"/>
    </row>
    <row r="120" spans="1:7" ht="12.75" customHeight="1" x14ac:dyDescent="0.15">
      <c r="A120" s="67"/>
      <c r="B120" s="67"/>
      <c r="C120" s="65"/>
      <c r="D120" s="67"/>
      <c r="E120" s="73"/>
      <c r="F120" s="67"/>
      <c r="G120" s="67"/>
    </row>
    <row r="121" spans="1:7" ht="12.75" customHeight="1" x14ac:dyDescent="0.15">
      <c r="A121" s="67"/>
      <c r="B121" s="66">
        <f>0.014*2980.8</f>
        <v>41.731200000000001</v>
      </c>
      <c r="C121" s="65"/>
      <c r="D121" s="67"/>
      <c r="E121" s="73"/>
      <c r="F121" s="67"/>
      <c r="G121" s="67"/>
    </row>
    <row r="122" spans="1:7" ht="12.75" customHeight="1" x14ac:dyDescent="0.15">
      <c r="A122" s="4">
        <v>17</v>
      </c>
      <c r="B122" s="4" t="s">
        <v>100</v>
      </c>
      <c r="C122" s="61" t="s">
        <v>101</v>
      </c>
      <c r="D122" s="4"/>
      <c r="E122" s="78">
        <f>B126</f>
        <v>205.67520000000002</v>
      </c>
      <c r="F122" s="4">
        <v>90</v>
      </c>
      <c r="G122" s="4">
        <f>F122*E122</f>
        <v>18510.768</v>
      </c>
    </row>
    <row r="123" spans="1:7" ht="12.75" customHeight="1" x14ac:dyDescent="0.15">
      <c r="A123" s="67"/>
      <c r="B123" s="67" t="s">
        <v>102</v>
      </c>
      <c r="C123" s="65"/>
      <c r="D123" s="67" t="s">
        <v>103</v>
      </c>
      <c r="E123" s="73"/>
      <c r="F123" s="67"/>
      <c r="G123" s="67"/>
    </row>
    <row r="124" spans="1:7" ht="12.75" customHeight="1" x14ac:dyDescent="0.15">
      <c r="A124" s="67"/>
      <c r="B124" s="67"/>
      <c r="C124" s="65"/>
      <c r="D124" s="67"/>
      <c r="E124" s="73"/>
      <c r="F124" s="67"/>
      <c r="G124" s="67"/>
    </row>
    <row r="125" spans="1:7" ht="12.75" customHeight="1" x14ac:dyDescent="0.15">
      <c r="A125" s="67"/>
      <c r="B125" s="67"/>
      <c r="C125" s="65"/>
      <c r="D125" s="67"/>
      <c r="E125" s="16"/>
      <c r="F125" s="67"/>
      <c r="G125" s="67"/>
    </row>
    <row r="126" spans="1:7" ht="12.75" customHeight="1" x14ac:dyDescent="0.15">
      <c r="A126" s="70"/>
      <c r="B126" s="69">
        <f>0.069*2980.8</f>
        <v>205.67520000000002</v>
      </c>
      <c r="C126" s="68"/>
      <c r="D126" s="70"/>
      <c r="E126" s="20"/>
      <c r="F126" s="70"/>
      <c r="G126" s="70"/>
    </row>
    <row r="127" spans="1:7" ht="12.75" customHeight="1" x14ac:dyDescent="0.15">
      <c r="A127" s="74"/>
      <c r="B127" s="79" t="s">
        <v>53</v>
      </c>
      <c r="C127" s="76"/>
      <c r="D127" s="80"/>
      <c r="E127" s="76"/>
      <c r="F127" s="80"/>
      <c r="G127" s="81">
        <f>G116+G122</f>
        <v>19762.704000000002</v>
      </c>
    </row>
    <row r="128" spans="1:7" ht="15.75" customHeight="1" x14ac:dyDescent="0.2">
      <c r="A128" s="61"/>
      <c r="B128" s="82"/>
      <c r="C128" s="83" t="s">
        <v>104</v>
      </c>
      <c r="D128" s="11"/>
      <c r="E128" s="46"/>
      <c r="F128" s="11"/>
      <c r="G128" s="84"/>
    </row>
    <row r="129" spans="1:26" ht="12.75" customHeight="1" x14ac:dyDescent="0.15">
      <c r="A129" s="17"/>
      <c r="B129" s="19"/>
      <c r="C129" s="19" t="s">
        <v>105</v>
      </c>
      <c r="D129" s="19"/>
      <c r="E129" s="19"/>
      <c r="F129" s="19"/>
      <c r="G129" s="21"/>
    </row>
    <row r="130" spans="1:26" ht="12.75" customHeight="1" x14ac:dyDescent="0.15">
      <c r="A130" s="33">
        <v>18</v>
      </c>
      <c r="B130" s="3" t="s">
        <v>55</v>
      </c>
      <c r="C130" s="33" t="s">
        <v>37</v>
      </c>
      <c r="D130" s="3" t="s">
        <v>106</v>
      </c>
      <c r="E130" s="85">
        <f>B133</f>
        <v>6408.72</v>
      </c>
      <c r="F130" s="31">
        <v>1</v>
      </c>
      <c r="G130" s="33">
        <f>F130*E130</f>
        <v>6408.72</v>
      </c>
    </row>
    <row r="131" spans="1:26" ht="12.75" customHeight="1" x14ac:dyDescent="0.15">
      <c r="A131" s="5"/>
      <c r="B131" s="3"/>
      <c r="C131" s="33"/>
      <c r="D131" s="31"/>
      <c r="E131" s="33"/>
      <c r="F131" s="31"/>
      <c r="G131" s="33"/>
    </row>
    <row r="132" spans="1:26" ht="12.75" customHeight="1" x14ac:dyDescent="0.15">
      <c r="A132" s="5"/>
      <c r="B132" s="3" t="s">
        <v>107</v>
      </c>
      <c r="C132" s="33"/>
      <c r="D132" s="31"/>
      <c r="E132" s="33"/>
      <c r="F132" s="31"/>
      <c r="G132" s="33"/>
    </row>
    <row r="133" spans="1:26" ht="12.75" customHeight="1" x14ac:dyDescent="0.15">
      <c r="A133" s="8"/>
      <c r="B133" s="48">
        <f>2.15*2980.8</f>
        <v>6408.72</v>
      </c>
      <c r="C133" s="40"/>
      <c r="D133" s="39"/>
      <c r="E133" s="40"/>
      <c r="F133" s="39"/>
      <c r="G133" s="40"/>
    </row>
    <row r="134" spans="1:26" ht="13.5" customHeight="1" x14ac:dyDescent="0.15">
      <c r="A134" s="23">
        <v>19</v>
      </c>
      <c r="B134" s="24" t="s">
        <v>59</v>
      </c>
      <c r="C134" s="28" t="s">
        <v>37</v>
      </c>
      <c r="D134" s="49" t="s">
        <v>108</v>
      </c>
      <c r="E134" s="47">
        <f>B137</f>
        <v>4202.9279999999999</v>
      </c>
      <c r="F134" s="28">
        <v>1</v>
      </c>
      <c r="G134" s="50">
        <f>E134*F134</f>
        <v>4202.9279999999999</v>
      </c>
    </row>
    <row r="135" spans="1:26" ht="12.75" customHeight="1" x14ac:dyDescent="0.15">
      <c r="A135" s="14"/>
      <c r="B135" s="32"/>
      <c r="C135" s="33"/>
      <c r="D135" s="31"/>
      <c r="E135" s="33"/>
      <c r="F135" s="33"/>
      <c r="G135" s="34"/>
    </row>
    <row r="136" spans="1:26" ht="12.75" customHeight="1" x14ac:dyDescent="0.15">
      <c r="A136" s="35"/>
      <c r="B136" s="32" t="s">
        <v>109</v>
      </c>
      <c r="C136" s="33"/>
      <c r="D136" s="57"/>
      <c r="E136" s="33"/>
      <c r="F136" s="33"/>
      <c r="G136" s="34"/>
    </row>
    <row r="137" spans="1:26" ht="12.75" customHeight="1" x14ac:dyDescent="0.15">
      <c r="A137" s="37"/>
      <c r="B137" s="38">
        <f>1.41*2980.8</f>
        <v>4202.9279999999999</v>
      </c>
      <c r="C137" s="40"/>
      <c r="D137" s="37"/>
      <c r="E137" s="40"/>
      <c r="F137" s="40"/>
      <c r="G137" s="41"/>
    </row>
    <row r="138" spans="1:26" ht="13.5" customHeight="1" x14ac:dyDescent="0.15">
      <c r="A138" s="23">
        <v>20</v>
      </c>
      <c r="B138" s="24" t="s">
        <v>62</v>
      </c>
      <c r="C138" s="28" t="s">
        <v>37</v>
      </c>
      <c r="D138" s="26" t="s">
        <v>110</v>
      </c>
      <c r="E138" s="27">
        <f>B141</f>
        <v>1907.7120000000002</v>
      </c>
      <c r="F138" s="28">
        <v>1</v>
      </c>
      <c r="G138" s="50">
        <f>E138*F138</f>
        <v>1907.7120000000002</v>
      </c>
    </row>
    <row r="139" spans="1:26" ht="12.75" customHeight="1" x14ac:dyDescent="0.15">
      <c r="A139" s="14"/>
      <c r="B139" s="32"/>
      <c r="C139" s="33"/>
      <c r="D139" s="33"/>
      <c r="E139" s="31"/>
      <c r="F139" s="33"/>
      <c r="G139" s="34"/>
    </row>
    <row r="140" spans="1:26" ht="12.75" customHeight="1" x14ac:dyDescent="0.15">
      <c r="A140" s="35"/>
      <c r="B140" s="32" t="s">
        <v>111</v>
      </c>
      <c r="C140" s="33"/>
      <c r="D140" s="32"/>
      <c r="E140" s="31"/>
      <c r="F140" s="33"/>
      <c r="G140" s="34"/>
    </row>
    <row r="141" spans="1:26" ht="12.75" customHeight="1" x14ac:dyDescent="0.15">
      <c r="A141" s="35"/>
      <c r="B141" s="86">
        <f>0.64*2980.8</f>
        <v>1907.7120000000002</v>
      </c>
      <c r="C141" s="33"/>
      <c r="D141" s="40"/>
      <c r="E141" s="31"/>
      <c r="F141" s="33"/>
      <c r="G141" s="34"/>
    </row>
    <row r="142" spans="1:26" ht="12.75" customHeight="1" x14ac:dyDescent="0.15">
      <c r="A142" s="23">
        <v>21</v>
      </c>
      <c r="B142" s="26" t="s">
        <v>112</v>
      </c>
      <c r="C142" s="25" t="s">
        <v>113</v>
      </c>
      <c r="D142" s="26" t="s">
        <v>114</v>
      </c>
      <c r="E142" s="27">
        <f>B145</f>
        <v>2950.9920000000006</v>
      </c>
      <c r="F142" s="28">
        <v>8</v>
      </c>
      <c r="G142" s="50">
        <f>F142*E142</f>
        <v>23607.936000000005</v>
      </c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12.75" customHeight="1" x14ac:dyDescent="0.15">
      <c r="A143" s="35"/>
      <c r="B143" s="87" t="s">
        <v>115</v>
      </c>
      <c r="C143" s="31"/>
      <c r="D143" s="33" t="s">
        <v>116</v>
      </c>
      <c r="E143" s="31"/>
      <c r="F143" s="33"/>
      <c r="G143" s="34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12.75" customHeight="1" x14ac:dyDescent="0.15">
      <c r="A144" s="35"/>
      <c r="B144" s="87" t="s">
        <v>117</v>
      </c>
      <c r="C144" s="31"/>
      <c r="D144" s="33"/>
      <c r="E144" s="31"/>
      <c r="F144" s="33"/>
      <c r="G144" s="34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12.75" customHeight="1" x14ac:dyDescent="0.15">
      <c r="A145" s="35"/>
      <c r="B145" s="38">
        <f>0.55*1.8*2980.8</f>
        <v>2950.9920000000006</v>
      </c>
      <c r="C145" s="31"/>
      <c r="D145" s="40"/>
      <c r="E145" s="31"/>
      <c r="F145" s="33"/>
      <c r="G145" s="34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12.75" customHeight="1" x14ac:dyDescent="0.15">
      <c r="A146" s="23">
        <v>22</v>
      </c>
      <c r="B146" s="87" t="s">
        <v>71</v>
      </c>
      <c r="C146" s="25" t="s">
        <v>113</v>
      </c>
      <c r="D146" s="26" t="s">
        <v>118</v>
      </c>
      <c r="E146" s="27">
        <f>B149</f>
        <v>2199.8304000000003</v>
      </c>
      <c r="F146" s="28">
        <v>8</v>
      </c>
      <c r="G146" s="29">
        <f>F146*E146</f>
        <v>17598.643200000002</v>
      </c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12.75" customHeight="1" x14ac:dyDescent="0.15">
      <c r="A147" s="35"/>
      <c r="B147" s="86" t="s">
        <v>119</v>
      </c>
      <c r="C147" s="31"/>
      <c r="D147" s="33" t="s">
        <v>116</v>
      </c>
      <c r="E147" s="31"/>
      <c r="F147" s="33"/>
      <c r="G147" s="34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12.75" customHeight="1" x14ac:dyDescent="0.15">
      <c r="A148" s="35"/>
      <c r="B148" s="87" t="s">
        <v>120</v>
      </c>
      <c r="C148" s="31"/>
      <c r="D148" s="33"/>
      <c r="E148" s="31"/>
      <c r="F148" s="33"/>
      <c r="G148" s="34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12.75" customHeight="1" x14ac:dyDescent="0.15">
      <c r="A149" s="37"/>
      <c r="B149" s="38">
        <f>0.41*1.8*2980.8</f>
        <v>2199.8304000000003</v>
      </c>
      <c r="C149" s="39"/>
      <c r="D149" s="40"/>
      <c r="E149" s="39"/>
      <c r="F149" s="40"/>
      <c r="G149" s="4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12.75" customHeight="1" x14ac:dyDescent="0.15">
      <c r="A150" s="23">
        <v>23</v>
      </c>
      <c r="B150" s="88" t="s">
        <v>75</v>
      </c>
      <c r="C150" s="25" t="s">
        <v>113</v>
      </c>
      <c r="D150" s="26" t="s">
        <v>121</v>
      </c>
      <c r="E150" s="27">
        <f>B153</f>
        <v>763.08480000000009</v>
      </c>
      <c r="F150" s="28">
        <v>12</v>
      </c>
      <c r="G150" s="29">
        <f>F150*E150</f>
        <v>9157.017600000001</v>
      </c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12.75" customHeight="1" x14ac:dyDescent="0.15">
      <c r="A151" s="35"/>
      <c r="B151" s="86" t="s">
        <v>122</v>
      </c>
      <c r="C151" s="31"/>
      <c r="D151" s="33"/>
      <c r="E151" s="31"/>
      <c r="F151" s="33"/>
      <c r="G151" s="34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12.75" customHeight="1" x14ac:dyDescent="0.15">
      <c r="A152" s="35"/>
      <c r="B152" s="87" t="s">
        <v>123</v>
      </c>
      <c r="C152" s="31"/>
      <c r="D152" s="33"/>
      <c r="E152" s="31"/>
      <c r="F152" s="33"/>
      <c r="G152" s="34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12.75" customHeight="1" x14ac:dyDescent="0.15">
      <c r="A153" s="37"/>
      <c r="B153" s="38">
        <f>0.16*1.6*2980.8</f>
        <v>763.08480000000009</v>
      </c>
      <c r="C153" s="39"/>
      <c r="D153" s="40"/>
      <c r="E153" s="39"/>
      <c r="F153" s="40"/>
      <c r="G153" s="4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12.75" customHeight="1" x14ac:dyDescent="0.15">
      <c r="A154" s="23">
        <v>24</v>
      </c>
      <c r="B154" s="88" t="s">
        <v>124</v>
      </c>
      <c r="C154" s="25" t="s">
        <v>113</v>
      </c>
      <c r="D154" s="26" t="s">
        <v>125</v>
      </c>
      <c r="E154" s="27">
        <f>B158</f>
        <v>1937.5200000000002</v>
      </c>
      <c r="F154" s="28">
        <v>8</v>
      </c>
      <c r="G154" s="29">
        <f>F154*E154</f>
        <v>15500.160000000002</v>
      </c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12.75" customHeight="1" x14ac:dyDescent="0.15">
      <c r="A155" s="35"/>
      <c r="B155" s="87" t="s">
        <v>126</v>
      </c>
      <c r="C155" s="31"/>
      <c r="D155" s="33"/>
      <c r="E155" s="31"/>
      <c r="F155" s="33"/>
      <c r="G155" s="34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12.75" customHeight="1" x14ac:dyDescent="0.15">
      <c r="A156" s="35"/>
      <c r="B156" s="87"/>
      <c r="C156" s="31"/>
      <c r="D156" s="33"/>
      <c r="E156" s="31"/>
      <c r="F156" s="33"/>
      <c r="G156" s="34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12.75" customHeight="1" x14ac:dyDescent="0.15">
      <c r="A157" s="35"/>
      <c r="B157" s="87" t="s">
        <v>94</v>
      </c>
      <c r="C157" s="31"/>
      <c r="D157" s="33"/>
      <c r="E157" s="31"/>
      <c r="F157" s="33"/>
      <c r="G157" s="34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12.75" customHeight="1" x14ac:dyDescent="0.15">
      <c r="A158" s="37"/>
      <c r="B158" s="38">
        <f>0.65*2980.8</f>
        <v>1937.5200000000002</v>
      </c>
      <c r="C158" s="39"/>
      <c r="D158" s="40"/>
      <c r="E158" s="39"/>
      <c r="F158" s="40"/>
      <c r="G158" s="4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12.75" customHeight="1" x14ac:dyDescent="0.15">
      <c r="A159" s="37"/>
      <c r="B159" s="48" t="s">
        <v>53</v>
      </c>
      <c r="C159" s="39"/>
      <c r="D159" s="39"/>
      <c r="E159" s="39"/>
      <c r="F159" s="39"/>
      <c r="G159" s="89">
        <f>G130+G134+G138+G142+G146+G150+G154</f>
        <v>78383.116800000003</v>
      </c>
    </row>
    <row r="160" spans="1:26" ht="12.75" customHeight="1" x14ac:dyDescent="0.15">
      <c r="A160" s="65"/>
      <c r="B160" s="102" t="s">
        <v>127</v>
      </c>
      <c r="C160" s="100"/>
      <c r="D160" s="100"/>
      <c r="E160" s="3"/>
      <c r="G160" s="16"/>
    </row>
    <row r="161" spans="1:7" ht="12.75" customHeight="1" x14ac:dyDescent="0.15">
      <c r="A161" s="61">
        <v>25</v>
      </c>
      <c r="B161" s="62" t="s">
        <v>128</v>
      </c>
      <c r="C161" s="11" t="s">
        <v>113</v>
      </c>
      <c r="D161" s="4" t="s">
        <v>129</v>
      </c>
      <c r="E161" s="63">
        <f>B165</f>
        <v>4322.16</v>
      </c>
      <c r="F161" s="4">
        <v>12</v>
      </c>
      <c r="G161" s="13">
        <f>F161*E161</f>
        <v>51865.919999999998</v>
      </c>
    </row>
    <row r="162" spans="1:7" ht="12.75" customHeight="1" x14ac:dyDescent="0.15">
      <c r="A162" s="65"/>
      <c r="B162" s="66" t="s">
        <v>130</v>
      </c>
      <c r="C162" s="90"/>
      <c r="D162" s="67"/>
      <c r="E162" s="3"/>
      <c r="F162" s="67"/>
      <c r="G162" s="16"/>
    </row>
    <row r="163" spans="1:7" ht="12.75" customHeight="1" x14ac:dyDescent="0.15">
      <c r="A163" s="65"/>
      <c r="B163" s="66" t="s">
        <v>131</v>
      </c>
      <c r="C163" s="90"/>
      <c r="D163" s="67"/>
      <c r="E163" s="3"/>
      <c r="F163" s="67"/>
      <c r="G163" s="16"/>
    </row>
    <row r="164" spans="1:7" ht="12.75" customHeight="1" x14ac:dyDescent="0.15">
      <c r="A164" s="65"/>
      <c r="B164" s="91"/>
      <c r="C164" s="90"/>
      <c r="D164" s="67"/>
      <c r="E164" s="3"/>
      <c r="F164" s="67"/>
      <c r="G164" s="16"/>
    </row>
    <row r="165" spans="1:7" ht="12.75" customHeight="1" x14ac:dyDescent="0.15">
      <c r="A165" s="68"/>
      <c r="B165" s="38">
        <f>1.45*2980.8</f>
        <v>4322.16</v>
      </c>
      <c r="C165" s="92"/>
      <c r="D165" s="70"/>
      <c r="E165" s="71"/>
      <c r="F165" s="70"/>
      <c r="G165" s="20"/>
    </row>
    <row r="166" spans="1:7" ht="12.75" customHeight="1" x14ac:dyDescent="0.15">
      <c r="A166" s="4">
        <v>27</v>
      </c>
      <c r="B166" s="62" t="s">
        <v>132</v>
      </c>
      <c r="C166" s="61" t="s">
        <v>37</v>
      </c>
      <c r="D166" s="4" t="s">
        <v>133</v>
      </c>
      <c r="E166" s="78">
        <f>B168</f>
        <v>12519.36</v>
      </c>
      <c r="F166" s="4">
        <v>1</v>
      </c>
      <c r="G166" s="4">
        <f>F166*E166</f>
        <v>12519.36</v>
      </c>
    </row>
    <row r="167" spans="1:7" ht="12.75" customHeight="1" x14ac:dyDescent="0.15">
      <c r="A167" s="67"/>
      <c r="B167" s="66" t="s">
        <v>134</v>
      </c>
      <c r="C167" s="65"/>
      <c r="D167" s="67" t="s">
        <v>135</v>
      </c>
      <c r="E167" s="73"/>
      <c r="F167" s="67"/>
      <c r="G167" s="67"/>
    </row>
    <row r="168" spans="1:7" ht="12.75" customHeight="1" x14ac:dyDescent="0.15">
      <c r="A168" s="70"/>
      <c r="B168" s="69">
        <f>28*0.15*2980.8</f>
        <v>12519.36</v>
      </c>
      <c r="C168" s="68"/>
      <c r="D168" s="70"/>
      <c r="E168" s="93"/>
      <c r="F168" s="70"/>
      <c r="G168" s="70"/>
    </row>
    <row r="169" spans="1:7" ht="12.75" customHeight="1" x14ac:dyDescent="0.15">
      <c r="A169" s="80"/>
      <c r="B169" s="94" t="s">
        <v>53</v>
      </c>
      <c r="C169" s="74"/>
      <c r="D169" s="80"/>
      <c r="E169" s="95"/>
      <c r="F169" s="80"/>
      <c r="G169" s="79">
        <f>G161+G166</f>
        <v>64385.279999999999</v>
      </c>
    </row>
    <row r="170" spans="1:7" ht="12.75" customHeight="1" x14ac:dyDescent="0.15">
      <c r="A170" s="68"/>
      <c r="B170" s="92" t="s">
        <v>136</v>
      </c>
      <c r="C170" s="18"/>
      <c r="D170" s="18"/>
      <c r="E170" s="18"/>
      <c r="F170" s="18"/>
      <c r="G170" s="96">
        <f>G45+G127+G114+G104+G74+G159+G169</f>
        <v>338439.16756800003</v>
      </c>
    </row>
    <row r="171" spans="1:7" ht="12.75" customHeight="1" x14ac:dyDescent="0.15">
      <c r="A171" s="15"/>
      <c r="B171" s="90"/>
      <c r="C171" s="15"/>
      <c r="D171" s="15"/>
      <c r="E171" s="15"/>
      <c r="F171" s="15"/>
      <c r="G171" s="97"/>
    </row>
    <row r="172" spans="1:7" ht="12.75" customHeight="1" x14ac:dyDescent="0.15"/>
    <row r="173" spans="1:7" ht="12.75" customHeight="1" x14ac:dyDescent="0.15">
      <c r="A173" s="90"/>
      <c r="B173" s="90"/>
    </row>
    <row r="174" spans="1:7" ht="12.75" customHeight="1" x14ac:dyDescent="0.15">
      <c r="A174" s="103"/>
      <c r="B174" s="104"/>
      <c r="C174" s="104"/>
      <c r="D174" s="104"/>
      <c r="E174" s="104"/>
      <c r="F174" s="15"/>
      <c r="G174" s="15"/>
    </row>
    <row r="175" spans="1:7" ht="12.75" customHeight="1" x14ac:dyDescent="0.15">
      <c r="A175" s="103"/>
      <c r="B175" s="104"/>
      <c r="C175" s="104"/>
      <c r="D175" s="104"/>
      <c r="E175" s="15"/>
      <c r="F175" s="15"/>
      <c r="G175" s="15"/>
    </row>
    <row r="176" spans="1:7" ht="7.5" customHeight="1" x14ac:dyDescent="0.15">
      <c r="A176" s="103"/>
      <c r="B176" s="104"/>
      <c r="C176" s="15"/>
      <c r="D176" s="15"/>
      <c r="E176" s="15"/>
      <c r="F176" s="15"/>
      <c r="G176" s="15"/>
    </row>
    <row r="177" spans="3:5" ht="12.75" hidden="1" customHeight="1" x14ac:dyDescent="0.2">
      <c r="C177" s="2" t="s">
        <v>137</v>
      </c>
      <c r="E177" s="98">
        <f>(G159+G127+G114+G104+G74+G45)*0.5</f>
        <v>137026.943784</v>
      </c>
    </row>
    <row r="178" spans="3:5" ht="12.75" hidden="1" customHeight="1" x14ac:dyDescent="0.2">
      <c r="C178" s="2" t="s">
        <v>138</v>
      </c>
      <c r="E178" s="98">
        <f>E177*0.5</f>
        <v>68513.471892000001</v>
      </c>
    </row>
    <row r="179" spans="3:5" ht="12.75" customHeight="1" x14ac:dyDescent="0.15"/>
    <row r="180" spans="3:5" ht="12.75" customHeight="1" x14ac:dyDescent="0.15"/>
    <row r="181" spans="3:5" ht="12.75" customHeight="1" x14ac:dyDescent="0.15"/>
    <row r="182" spans="3:5" ht="12.75" customHeight="1" x14ac:dyDescent="0.15"/>
    <row r="183" spans="3:5" ht="12.75" customHeight="1" x14ac:dyDescent="0.15"/>
    <row r="184" spans="3:5" ht="12.75" customHeight="1" x14ac:dyDescent="0.15"/>
    <row r="185" spans="3:5" ht="12.75" customHeight="1" x14ac:dyDescent="0.15"/>
    <row r="186" spans="3:5" ht="12.75" customHeight="1" x14ac:dyDescent="0.15"/>
    <row r="187" spans="3:5" ht="12.75" customHeight="1" x14ac:dyDescent="0.15"/>
    <row r="188" spans="3:5" ht="12.75" customHeight="1" x14ac:dyDescent="0.15"/>
    <row r="189" spans="3:5" ht="12.75" customHeight="1" x14ac:dyDescent="0.15"/>
    <row r="190" spans="3:5" ht="18.75" customHeight="1" x14ac:dyDescent="0.15"/>
    <row r="191" spans="3:5" ht="12.75" customHeight="1" x14ac:dyDescent="0.15"/>
    <row r="192" spans="3:5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8.75" customHeight="1" x14ac:dyDescent="0.15"/>
    <row r="208" ht="12.75" customHeight="1" x14ac:dyDescent="0.15"/>
    <row r="209" spans="1:26" ht="12.75" customHeight="1" x14ac:dyDescent="0.15"/>
    <row r="210" spans="1:26" ht="12.75" customHeight="1" x14ac:dyDescent="0.15"/>
    <row r="211" spans="1:26" ht="12.75" customHeight="1" x14ac:dyDescent="0.15"/>
    <row r="212" spans="1:26" ht="12.75" customHeight="1" x14ac:dyDescent="0.15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12.75" customHeight="1" x14ac:dyDescent="0.15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12.75" customHeight="1" x14ac:dyDescent="0.15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12.75" customHeight="1" x14ac:dyDescent="0.15"/>
    <row r="216" spans="1:26" ht="12.75" customHeight="1" x14ac:dyDescent="0.15"/>
    <row r="217" spans="1:26" ht="12.75" customHeight="1" x14ac:dyDescent="0.15"/>
    <row r="218" spans="1:26" ht="12.75" customHeight="1" x14ac:dyDescent="0.15"/>
    <row r="219" spans="1:26" ht="12.75" customHeight="1" x14ac:dyDescent="0.15"/>
    <row r="220" spans="1:26" ht="12.75" customHeight="1" x14ac:dyDescent="0.15"/>
    <row r="221" spans="1:26" ht="12.75" customHeight="1" x14ac:dyDescent="0.15"/>
    <row r="222" spans="1:26" ht="12.75" customHeight="1" x14ac:dyDescent="0.15"/>
    <row r="223" spans="1:26" ht="12.75" customHeight="1" x14ac:dyDescent="0.15"/>
    <row r="224" spans="1:26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</sheetData>
  <mergeCells count="13">
    <mergeCell ref="A176:B176"/>
    <mergeCell ref="A2:G2"/>
    <mergeCell ref="A3:G3"/>
    <mergeCell ref="D12:G12"/>
    <mergeCell ref="E25:F25"/>
    <mergeCell ref="B26:F26"/>
    <mergeCell ref="E28:F28"/>
    <mergeCell ref="A29:G29"/>
    <mergeCell ref="A105:G105"/>
    <mergeCell ref="A115:G115"/>
    <mergeCell ref="B160:D160"/>
    <mergeCell ref="A174:E174"/>
    <mergeCell ref="A175:D175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Microsoft Office</cp:lastModifiedBy>
  <dcterms:created xsi:type="dcterms:W3CDTF">1996-10-08T23:32:33Z</dcterms:created>
  <dcterms:modified xsi:type="dcterms:W3CDTF">2020-05-06T12:22:17Z</dcterms:modified>
</cp:coreProperties>
</file>